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5.xml" ContentType="application/vnd.openxmlformats-officedocument.customXmlProperties+xml"/>
  <Override PartName="/customXml/item13.xml" ContentType="application/xml"/>
  <Override PartName="/customXml/item1.xml" ContentType="application/xml"/>
  <Override PartName="/customXml/itemProps26.xml" ContentType="application/vnd.openxmlformats-officedocument.customXmlProperties+xml"/>
  <Override PartName="/customXml/itemProps1.xml" ContentType="application/vnd.openxmlformats-officedocument.customXmlProperties+xml"/>
  <Override PartName="/customXml/item14.xml" ContentType="application/xml"/>
  <Override PartName="/customXml/item2.xml" ContentType="application/xml"/>
  <Override PartName="/customXml/item3.xml" ContentType="application/xml"/>
  <Override PartName="/customXml/item15.xml" ContentType="application/xml"/>
  <Override PartName="/customXml/itemProps2.xml" ContentType="application/vnd.openxmlformats-officedocument.customXmlProperties+xml"/>
  <Override PartName="/customXml/itemProps27.xml" ContentType="application/vnd.openxmlformats-officedocument.customXmlProperties+xml"/>
  <Override PartName="/customXml/item4.xml" ContentType="application/xml"/>
  <Override PartName="/customXml/item16.xml" ContentType="application/xml"/>
  <Override PartName="/customXml/itemProps3.xml" ContentType="application/vnd.openxmlformats-officedocument.customXmlProperties+xml"/>
  <Override PartName="/customXml/itemProps28.xml" ContentType="application/vnd.openxmlformats-officedocument.customXmlProperties+xml"/>
  <Override PartName="/customXml/item5.xml" ContentType="application/xml"/>
  <Override PartName="/customXml/item17.xml" ContentType="application/xml"/>
  <Override PartName="/customXml/itemProps4.xml" ContentType="application/vnd.openxmlformats-officedocument.customXmlProperties+xml"/>
  <Override PartName="/customXml/itemProps29.xml" ContentType="application/vnd.openxmlformats-officedocument.customXmlProperties+xml"/>
  <Override PartName="/customXml/itemProps5.xml" ContentType="application/vnd.openxmlformats-officedocument.customXmlProperties+xml"/>
  <Override PartName="/customXml/item6.xml" ContentType="application/xml"/>
  <Override PartName="/customXml/item18.xml" ContentType="application/xml"/>
  <Override PartName="/customXml/itemProps6.xml" ContentType="application/vnd.openxmlformats-officedocument.customXmlProperties+xml"/>
  <Override PartName="/customXml/item7.xml" ContentType="application/xml"/>
  <Override PartName="/customXml/item19.xml" ContentType="application/xml"/>
  <Override PartName="/customXml/itemProps7.xml" ContentType="application/vnd.openxmlformats-officedocument.customXmlProperties+xml"/>
  <Override PartName="/customXml/item8.xml" ContentType="application/xml"/>
  <Override PartName="/customXml/item30.xml" ContentType="application/xml"/>
  <Override PartName="/customXml/itemProps8.xml" ContentType="application/vnd.openxmlformats-officedocument.customXmlProperties+xml"/>
  <Override PartName="/customXml/item9.xml" ContentType="application/xml"/>
  <Override PartName="/customXml/item31.xml" ContentType="application/xml"/>
  <Override PartName="/customXml/itemProps9.xml" ContentType="application/vnd.openxmlformats-officedocument.customXmlProperties+xml"/>
  <Override PartName="/customXml/item32.xml" ContentType="application/xml"/>
  <Override PartName="/customXml/item10.xml" ContentType="application/xml"/>
  <Override PartName="/customXml/itemProps22.xml" ContentType="application/vnd.openxmlformats-officedocument.customXmlProperties+xml"/>
  <Override PartName="/customXml/itemProps10.xml" ContentType="application/vnd.openxmlformats-officedocument.customXmlProperties+xml"/>
  <Override PartName="/customXml/item11.xml" ContentType="application/xml"/>
  <Override PartName="/customXml/itemProps23.xml" ContentType="application/vnd.openxmlformats-officedocument.customXmlProperties+xml"/>
  <Override PartName="/customXml/itemProps11.xml" ContentType="application/vnd.openxmlformats-officedocument.customXmlProperties+xml"/>
  <Override PartName="/customXml/item12.xml" ContentType="application/xml"/>
  <Override PartName="/customXml/itemProps24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20.xml" ContentType="application/xml"/>
  <Override PartName="/customXml/itemProps32.xml" ContentType="application/vnd.openxmlformats-officedocument.customXmlProperties+xml"/>
  <Override PartName="/customXml/itemProps20.xml" ContentType="application/vnd.openxmlformats-officedocument.customXmlProperties+xml"/>
  <Override PartName="/customXml/item21.xml" ContentType="application/xml"/>
  <Override PartName="/customXml/itemProps21.xml" ContentType="application/vnd.openxmlformats-officedocument.customXmlProperties+xml"/>
  <Override PartName="/customXml/item22.xml" ContentType="application/xml"/>
  <Override PartName="/customXml/item23.xml" ContentType="application/xml"/>
  <Override PartName="/customXml/item24.xml" ContentType="application/xml"/>
  <Override PartName="/customXml/item25.xml" ContentType="application/xml"/>
  <Override PartName="/customXml/item26.xml" ContentType="application/xml"/>
  <Override PartName="/customXml/item27.xml" ContentType="application/xml"/>
  <Override PartName="/customXml/item28.xml" ContentType="application/xml"/>
  <Override PartName="/customXml/item29.xml" ContentType="application/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33.xml" ContentType="application/xml"/>
  <Override PartName="/customXml/itemProps33.xml" ContentType="application/vnd.openxmlformats-officedocument.customXmlProperties+xml"/>
  <Override PartName="/customXml/item34.xml" ContentType="application/xml"/>
  <Override PartName="/customXml/itemProps34.xml" ContentType="application/vnd.openxmlformats-officedocument.customXmlProperties+xml"/>
  <Override PartName="/customXml/item35.xml" ContentType="application/xml"/>
  <Override PartName="/customXml/itemProps35.xml" ContentType="application/vnd.openxmlformats-officedocument.customXmlProperties+xml"/>
  <Override PartName="/customXml/item36.xml" ContentType="application/xml"/>
  <Override PartName="/customXml/itemProps36.xml" ContentType="application/vnd.openxmlformats-officedocument.customXmlProperties+xml"/>
  <Override PartName="/customXml/item37.xml" ContentType="application/xml"/>
  <Override PartName="/customXml/itemProps37.xml" ContentType="application/vnd.openxmlformats-officedocument.customXmlProperties+xml"/>
  <Override PartName="/customXml/item38.xml" ContentType="application/xml"/>
  <Override PartName="/customXml/itemProps38.xml" ContentType="application/vnd.openxmlformats-officedocument.customXmlProperties+xml"/>
  <Override PartName="/customXml/item39.xml" ContentType="application/xml"/>
  <Override PartName="/customXml/itemProps39.xml" ContentType="application/vnd.openxmlformats-officedocument.customXmlProperties+xml"/>
  <Override PartName="/customXml/item40.xml" ContentType="application/xml"/>
  <Override PartName="/customXml/itemProps40.xml" ContentType="application/vnd.openxmlformats-officedocument.customXmlProperties+xml"/>
  <Override PartName="/customXml/item41.xml" ContentType="application/xml"/>
  <Override PartName="/customXml/itemProps41.xml" ContentType="application/vnd.openxmlformats-officedocument.customXmlProperties+xml"/>
  <Override PartName="/customXml/item42.xml" ContentType="application/xml"/>
  <Override PartName="/customXml/itemProps42.xml" ContentType="application/vnd.openxmlformats-officedocument.customXmlProperties+xml"/>
  <Override PartName="/customXml/item43.xml" ContentType="application/xml"/>
  <Override PartName="/customXml/itemProps43.xml" ContentType="application/vnd.openxmlformats-officedocument.customXmlProperties+xml"/>
  <Override PartName="/customXml/item44.xml" ContentType="application/xml"/>
  <Override PartName="/customXml/itemProps44.xml" ContentType="application/vnd.openxmlformats-officedocument.customXmlProperties+xml"/>
  <Override PartName="/customXml/item45.xml" ContentType="application/xml"/>
  <Override PartName="/customXml/itemProps45.xml" ContentType="application/vnd.openxmlformats-officedocument.customXmlProperties+xml"/>
  <Override PartName="/customXml/item46.xml" ContentType="application/xml"/>
  <Override PartName="/customXml/itemProps46.xml" ContentType="application/vnd.openxmlformats-officedocument.customXmlProperties+xml"/>
  <Override PartName="/customXml/_rels/item5.xml.rels" ContentType="application/vnd.openxmlformats-package.relationships+xml"/>
  <Override PartName="/customXml/_rels/item13.xml.rels" ContentType="application/vnd.openxmlformats-package.relationships+xml"/>
  <Override PartName="/customXml/_rels/item1.xml.rels" ContentType="application/vnd.openxmlformats-package.relationships+xml"/>
  <Override PartName="/customXml/_rels/item6.xml.rels" ContentType="application/vnd.openxmlformats-package.relationships+xml"/>
  <Override PartName="/customXml/_rels/item14.xml.rels" ContentType="application/vnd.openxmlformats-package.relationships+xml"/>
  <Override PartName="/customXml/_rels/item10.xml.rels" ContentType="application/vnd.openxmlformats-package.relationships+xml"/>
  <Override PartName="/customXml/_rels/item2.xml.rels" ContentType="application/vnd.openxmlformats-package.relationships+xml"/>
  <Override PartName="/customXml/_rels/item15.xml.rels" ContentType="application/vnd.openxmlformats-package.relationships+xml"/>
  <Override PartName="/customXml/_rels/item7.xml.rels" ContentType="application/vnd.openxmlformats-package.relationships+xml"/>
  <Override PartName="/customXml/_rels/item3.xml.rels" ContentType="application/vnd.openxmlformats-package.relationships+xml"/>
  <Override PartName="/customXml/_rels/item11.xml.rels" ContentType="application/vnd.openxmlformats-package.relationships+xml"/>
  <Override PartName="/customXml/_rels/item16.xml.rels" ContentType="application/vnd.openxmlformats-package.relationships+xml"/>
  <Override PartName="/customXml/_rels/item8.xml.rels" ContentType="application/vnd.openxmlformats-package.relationships+xml"/>
  <Override PartName="/customXml/_rels/item4.xml.rels" ContentType="application/vnd.openxmlformats-package.relationships+xml"/>
  <Override PartName="/customXml/_rels/item12.xml.rels" ContentType="application/vnd.openxmlformats-package.relationships+xml"/>
  <Override PartName="/customXml/_rels/item17.xml.rels" ContentType="application/vnd.openxmlformats-package.relationships+xml"/>
  <Override PartName="/customXml/_rels/item9.xml.rels" ContentType="application/vnd.openxmlformats-package.relationships+xml"/>
  <Override PartName="/customXml/_rels/item18.xml.rels" ContentType="application/vnd.openxmlformats-package.relationships+xml"/>
  <Override PartName="/customXml/_rels/item19.xml.rels" ContentType="application/vnd.openxmlformats-package.relationships+xml"/>
  <Override PartName="/customXml/_rels/item30.xml.rels" ContentType="application/vnd.openxmlformats-package.relationships+xml"/>
  <Override PartName="/customXml/_rels/item31.xml.rels" ContentType="application/vnd.openxmlformats-package.relationships+xml"/>
  <Override PartName="/customXml/_rels/item32.xml.rels" ContentType="application/vnd.openxmlformats-package.relationships+xml"/>
  <Override PartName="/customXml/_rels/item20.xml.rels" ContentType="application/vnd.openxmlformats-package.relationships+xml"/>
  <Override PartName="/customXml/_rels/item21.xml.rels" ContentType="application/vnd.openxmlformats-package.relationships+xml"/>
  <Override PartName="/customXml/_rels/item22.xml.rels" ContentType="application/vnd.openxmlformats-package.relationships+xml"/>
  <Override PartName="/customXml/_rels/item23.xml.rels" ContentType="application/vnd.openxmlformats-package.relationships+xml"/>
  <Override PartName="/customXml/_rels/item24.xml.rels" ContentType="application/vnd.openxmlformats-package.relationships+xml"/>
  <Override PartName="/customXml/_rels/item25.xml.rels" ContentType="application/vnd.openxmlformats-package.relationships+xml"/>
  <Override PartName="/customXml/_rels/item26.xml.rels" ContentType="application/vnd.openxmlformats-package.relationships+xml"/>
  <Override PartName="/customXml/_rels/item27.xml.rels" ContentType="application/vnd.openxmlformats-package.relationships+xml"/>
  <Override PartName="/customXml/_rels/item28.xml.rels" ContentType="application/vnd.openxmlformats-package.relationships+xml"/>
  <Override PartName="/customXml/_rels/item29.xml.rels" ContentType="application/vnd.openxmlformats-package.relationships+xml"/>
  <Override PartName="/customXml/_rels/item33.xml.rels" ContentType="application/vnd.openxmlformats-package.relationships+xml"/>
  <Override PartName="/customXml/_rels/item34.xml.rels" ContentType="application/vnd.openxmlformats-package.relationships+xml"/>
  <Override PartName="/customXml/_rels/item35.xml.rels" ContentType="application/vnd.openxmlformats-package.relationships+xml"/>
  <Override PartName="/customXml/_rels/item36.xml.rels" ContentType="application/vnd.openxmlformats-package.relationships+xml"/>
  <Override PartName="/customXml/_rels/item37.xml.rels" ContentType="application/vnd.openxmlformats-package.relationships+xml"/>
  <Override PartName="/customXml/_rels/item38.xml.rels" ContentType="application/vnd.openxmlformats-package.relationships+xml"/>
  <Override PartName="/customXml/_rels/item39.xml.rels" ContentType="application/vnd.openxmlformats-package.relationships+xml"/>
  <Override PartName="/customXml/_rels/item40.xml.rels" ContentType="application/vnd.openxmlformats-package.relationships+xml"/>
  <Override PartName="/customXml/_rels/item41.xml.rels" ContentType="application/vnd.openxmlformats-package.relationships+xml"/>
  <Override PartName="/customXml/_rels/item42.xml.rels" ContentType="application/vnd.openxmlformats-package.relationships+xml"/>
  <Override PartName="/customXml/_rels/item43.xml.rels" ContentType="application/vnd.openxmlformats-package.relationships+xml"/>
  <Override PartName="/customXml/_rels/item44.xml.rels" ContentType="application/vnd.openxmlformats-package.relationships+xml"/>
  <Override PartName="/customXml/_rels/item45.xml.rels" ContentType="application/vnd.openxmlformats-package.relationships+xml"/>
  <Override PartName="/customXml/_rels/item46.xml.rels" ContentType="application/vnd.openxmlformats-package.relationships+xml"/>
  <Override PartName="/xl/worksheets/sheet1.xml" ContentType="application/vnd.openxmlformats-officedocument.spreadsheetml.worksheet+xml"/>
  <Override PartName="/customXml/itemProps47.xml" ContentType="application/vnd.openxmlformats-officedocument.customXmlProperties+xml"/>
  <Override PartName="/customXml/itemProps48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<Relationship Id="rId11" Type="http://schemas.openxmlformats.org/officeDocument/2006/relationships/customXml" Target="../customXml/item7.xml"/><Relationship Id="rId12" Type="http://schemas.openxmlformats.org/officeDocument/2006/relationships/customXml" Target="../customXml/item8.xml"/><Relationship Id="rId13" Type="http://schemas.openxmlformats.org/officeDocument/2006/relationships/customXml" Target="../customXml/item9.xml"/><Relationship Id="rId14" Type="http://schemas.openxmlformats.org/officeDocument/2006/relationships/customXml" Target="../customXml/item10.xml"/><Relationship Id="rId15" Type="http://schemas.openxmlformats.org/officeDocument/2006/relationships/customXml" Target="../customXml/item11.xml"/><Relationship Id="rId16" Type="http://schemas.openxmlformats.org/officeDocument/2006/relationships/customXml" Target="../customXml/item12.xml"/><Relationship Id="rId17" Type="http://schemas.openxmlformats.org/officeDocument/2006/relationships/customXml" Target="../customXml/item13.xml"/><Relationship Id="rId18" Type="http://schemas.openxmlformats.org/officeDocument/2006/relationships/customXml" Target="../customXml/item14.xml"/><Relationship Id="rId19" Type="http://schemas.openxmlformats.org/officeDocument/2006/relationships/customXml" Target="../customXml/item15.xml"/><Relationship Id="rId20" Type="http://schemas.openxmlformats.org/officeDocument/2006/relationships/customXml" Target="../customXml/item16.xml"/><Relationship Id="rId21" Type="http://schemas.openxmlformats.org/officeDocument/2006/relationships/customXml" Target="../customXml/item17.xml"/><Relationship Id="rId22" Type="http://schemas.openxmlformats.org/officeDocument/2006/relationships/customXml" Target="../customXml/item18.xml"/><Relationship Id="rId23" Type="http://schemas.openxmlformats.org/officeDocument/2006/relationships/customXml" Target="../customXml/item19.xml"/><Relationship Id="rId24" Type="http://schemas.openxmlformats.org/officeDocument/2006/relationships/customXml" Target="../customXml/item20.xml"/><Relationship Id="rId25" Type="http://schemas.openxmlformats.org/officeDocument/2006/relationships/customXml" Target="../customXml/item21.xml"/><Relationship Id="rId26" Type="http://schemas.openxmlformats.org/officeDocument/2006/relationships/customXml" Target="../customXml/item22.xml"/><Relationship Id="rId27" Type="http://schemas.openxmlformats.org/officeDocument/2006/relationships/customXml" Target="../customXml/item23.xml"/><Relationship Id="rId28" Type="http://schemas.openxmlformats.org/officeDocument/2006/relationships/customXml" Target="../customXml/item24.xml"/><Relationship Id="rId29" Type="http://schemas.openxmlformats.org/officeDocument/2006/relationships/customXml" Target="../customXml/item25.xml"/><Relationship Id="rId30" Type="http://schemas.openxmlformats.org/officeDocument/2006/relationships/customXml" Target="../customXml/item26.xml"/><Relationship Id="rId31" Type="http://schemas.openxmlformats.org/officeDocument/2006/relationships/customXml" Target="../customXml/item27.xml"/><Relationship Id="rId32" Type="http://schemas.openxmlformats.org/officeDocument/2006/relationships/customXml" Target="../customXml/item28.xml"/><Relationship Id="rId33" Type="http://schemas.openxmlformats.org/officeDocument/2006/relationships/customXml" Target="../customXml/item29.xml"/><Relationship Id="rId34" Type="http://schemas.openxmlformats.org/officeDocument/2006/relationships/customXml" Target="../customXml/item30.xml"/><Relationship Id="rId35" Type="http://schemas.openxmlformats.org/officeDocument/2006/relationships/customXml" Target="../customXml/item31.xml"/><Relationship Id="rId36" Type="http://schemas.openxmlformats.org/officeDocument/2006/relationships/customXml" Target="../customXml/item32.xml"/><Relationship Id="rId37" Type="http://schemas.openxmlformats.org/officeDocument/2006/relationships/customXml" Target="../customXml/item33.xml"/><Relationship Id="rId38" Type="http://schemas.openxmlformats.org/officeDocument/2006/relationships/customXml" Target="../customXml/item34.xml"/><Relationship Id="rId39" Type="http://schemas.openxmlformats.org/officeDocument/2006/relationships/customXml" Target="../customXml/item35.xml"/><Relationship Id="rId40" Type="http://schemas.openxmlformats.org/officeDocument/2006/relationships/customXml" Target="../customXml/item36.xml"/><Relationship Id="rId41" Type="http://schemas.openxmlformats.org/officeDocument/2006/relationships/customXml" Target="../customXml/item37.xml"/><Relationship Id="rId42" Type="http://schemas.openxmlformats.org/officeDocument/2006/relationships/customXml" Target="../customXml/item38.xml"/><Relationship Id="rId43" Type="http://schemas.openxmlformats.org/officeDocument/2006/relationships/customXml" Target="../customXml/item39.xml"/><Relationship Id="rId44" Type="http://schemas.openxmlformats.org/officeDocument/2006/relationships/customXml" Target="../customXml/item40.xml"/><Relationship Id="rId45" Type="http://schemas.openxmlformats.org/officeDocument/2006/relationships/customXml" Target="../customXml/item41.xml"/><Relationship Id="rId46" Type="http://schemas.openxmlformats.org/officeDocument/2006/relationships/customXml" Target="../customXml/item42.xml"/><Relationship Id="rId47" Type="http://schemas.openxmlformats.org/officeDocument/2006/relationships/customXml" Target="../customXml/item43.xml"/><Relationship Id="rId48" Type="http://schemas.openxmlformats.org/officeDocument/2006/relationships/customXml" Target="../customXml/item44.xml"/><Relationship Id="rId49" Type="http://schemas.openxmlformats.org/officeDocument/2006/relationships/customXml" Target="../customXml/item45.xml"/><Relationship Id="rId50" Type="http://schemas.openxmlformats.org/officeDocument/2006/relationships/customXml" Target="../customXml/item46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torista 44hs Caruaru" sheetId="1" state="visible" r:id="rId3"/>
    <sheet name="Uniformes" sheetId="2" state="visible" r:id="rId4"/>
    <sheet name="Equipamentos" sheetId="3" state="visible" r:id="rId5"/>
    <sheet name="Tarifa Transporte" sheetId="4" state="visible" r:id="rId6"/>
    <sheet name="ISS" sheetId="5" state="visible" r:id="rId7"/>
    <sheet name="Resumo" sheetId="6" state="visible" r:id="rId8"/>
  </sheets>
  <definedNames>
    <definedName function="false" hidden="false" localSheetId="0" name="_xlnm.Print_Area" vbProcedure="false">'Motorista 44hs Caruaru'!$A$1:$I$187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<sst xmlns="http://schemas.openxmlformats.org/spreadsheetml/2006/main" count="356" uniqueCount="250">
  <si>
    <t xml:space="preserve">MOTORISTA – 44 HORAS – CARUARU/PE</t>
  </si>
  <si>
    <r>
      <rPr>
        <b val="true"/>
        <sz val="18"/>
        <color rgb="FF800080"/>
        <rFont val="Arial"/>
        <family val="2"/>
        <charset val="1"/>
      </rPr>
      <t xml:space="preserve">Regime de Tributação: </t>
    </r>
    <r>
      <rPr>
        <b val="true"/>
        <sz val="18"/>
        <color rgb="FF0000FF"/>
        <rFont val="Arial"/>
        <family val="2"/>
        <charset val="1"/>
      </rPr>
      <t xml:space="preserve">Lucro Real
</t>
    </r>
    <r>
      <rPr>
        <b val="true"/>
        <sz val="10"/>
        <color rgb="FFFF0000"/>
        <rFont val="Arial"/>
        <family val="2"/>
        <charset val="1"/>
      </rPr>
      <t xml:space="preserve">(Obs.: Por prudência, foi feita a opção pelo Lucro Real, pois representa o máximo possível de ocorrer no certame)</t>
    </r>
  </si>
  <si>
    <r>
      <rPr>
        <b val="true"/>
        <sz val="18"/>
        <rFont val="Arial"/>
        <family val="2"/>
        <charset val="1"/>
      </rPr>
      <t xml:space="preserve">ANEXO ----  </t>
    </r>
    <r>
      <rPr>
        <b val="true"/>
        <sz val="18"/>
        <color rgb="FFFF0000"/>
        <rFont val="Arial"/>
        <family val="2"/>
        <charset val="1"/>
      </rPr>
      <t xml:space="preserve">do Pregão SRRF04 nº xx/aaaa – </t>
    </r>
    <r>
      <rPr>
        <b val="true"/>
        <sz val="18"/>
        <color rgb="FF0000FF"/>
        <rFont val="Arial"/>
        <family val="2"/>
        <charset val="1"/>
      </rPr>
      <t xml:space="preserve">CONTA VINCULADA 
</t>
    </r>
    <r>
      <rPr>
        <b val="true"/>
        <sz val="18"/>
        <rFont val="Arial"/>
        <family val="2"/>
        <charset val="1"/>
      </rPr>
      <t xml:space="preserve">MODELO DE PLANILHA DE CUSTOS E FORMAÇÃO DE PREÇOS </t>
    </r>
    <r>
      <rPr>
        <b val="true"/>
        <sz val="18"/>
        <color rgb="FF800080"/>
        <rFont val="Arial"/>
        <family val="2"/>
        <charset val="1"/>
      </rPr>
      <t xml:space="preserve"> </t>
    </r>
  </si>
  <si>
    <t xml:space="preserve">Nº do processo:</t>
  </si>
  <si>
    <t xml:space="preserve">Licitação nº:</t>
  </si>
  <si>
    <t xml:space="preserve">Dia:</t>
  </si>
  <si>
    <t xml:space="preserve">DISCRIMINAÇÃO DOS SERVIÇOS (DADOS REFERENTES À CONTRATAÇÃO) 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</si>
  <si>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</si>
  <si>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</si>
  <si>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</si>
  <si>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</si>
  <si>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Caruaru/PE</t>
  </si>
  <si>
    <t xml:space="preserve">C</t>
  </si>
  <si>
    <t xml:space="preserve">Ano do Acordo, Convenção ou Dissídio Coletivo</t>
  </si>
  <si>
    <t xml:space="preserve">CCT PE000122/2024 (e Termo Aditivo PE000271/2024)</t>
  </si>
  <si>
    <t xml:space="preserve">D</t>
  </si>
  <si>
    <t xml:space="preserve">Número de meses de execução contratual</t>
  </si>
  <si>
    <t xml:space="preserve">IDENTIFICAÇÃO DO SERVIÇO </t>
  </si>
  <si>
    <t xml:space="preserve">Tipo de Serviço</t>
  </si>
  <si>
    <t xml:space="preserve">Unidade
 de 
Medida</t>
  </si>
  <si>
    <t xml:space="preserve">Quantidade total a contratar (Em função da unidade de medida) </t>
  </si>
  <si>
    <t xml:space="preserve">Condução de veículos oficiais</t>
  </si>
  <si>
    <t xml:space="preserve">Posto</t>
  </si>
  <si>
    <t xml:space="preserve">Nota 1: Esta tabela poderá ser adaptada às características do serviço contratado, inclusive no que concerne às rubricas e suas respectivas provisões e/ou estimativas, desde que haja justificativa.
Nota 2: As provisões constantes desta planilha poderão  ser desnecessárias quando se tratar de determinados serviços que prescindam da dedicação exclusiva dos trabalhadores da contratada para com a Administração.</t>
  </si>
  <si>
    <r>
      <rPr>
        <b val="true"/>
        <sz val="15"/>
        <rFont val="Arial"/>
        <family val="2"/>
        <charset val="1"/>
      </rPr>
      <t xml:space="preserve">1. MÓDULOS 
</t>
    </r>
    <r>
      <rPr>
        <b val="true"/>
        <sz val="12"/>
        <rFont val="Arial"/>
        <family val="2"/>
        <charset val="1"/>
      </rPr>
      <t xml:space="preserve">Mão de obra
</t>
    </r>
    <r>
      <rPr>
        <b val="true"/>
        <sz val="11"/>
        <rFont val="Arial"/>
        <family val="2"/>
        <charset val="1"/>
      </rPr>
      <t xml:space="preserve">Mão de obra vinculada à execução contratual</t>
    </r>
  </si>
  <si>
    <t xml:space="preserve">Dados para composição dos custos referente à mão de obra</t>
  </si>
  <si>
    <t xml:space="preserve">Tipo de Serviço (mesmo serviço com características distintas)</t>
  </si>
  <si>
    <t xml:space="preserve">Classificação Brasileira de Ocupações (CBO)</t>
  </si>
  <si>
    <t xml:space="preserve">7823-05</t>
  </si>
  <si>
    <r>
      <rPr>
        <b val="true"/>
        <sz val="10"/>
        <rFont val="Arial"/>
        <family val="2"/>
        <charset val="1"/>
      </rPr>
      <t xml:space="preserve">Salário Normativo da Categoria Profissional -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h/sem </t>
    </r>
    <r>
      <rPr>
        <b val="true"/>
        <sz val="10"/>
        <color rgb="FFFF0000"/>
        <rFont val="Arial"/>
        <family val="2"/>
        <charset val="1"/>
      </rPr>
      <t xml:space="preserve">(Função 83 do Anexo II do Termo Aditivo PE000269/2024)</t>
    </r>
  </si>
  <si>
    <t xml:space="preserve">Categoria Profissional (vinculada à execução contratual)</t>
  </si>
  <si>
    <t xml:space="preserve">Motorista</t>
  </si>
  <si>
    <t xml:space="preserve">Data-Base da Categoria (dia/mês/ano)</t>
  </si>
  <si>
    <t xml:space="preserve">Nota 1:  Deverá ser elaborado um quadro para cada tipo de serviço.
Nota 2: A planilha será calculada considerando o valor mensal do empregado.</t>
  </si>
  <si>
    <t xml:space="preserve">Módulo 1: Composição da Remuneração</t>
  </si>
  <si>
    <t xml:space="preserve">Composição da Remuneração </t>
  </si>
  <si>
    <t xml:space="preserve">Percentual
(R$)</t>
  </si>
  <si>
    <t xml:space="preserve">Valor
(R$) </t>
  </si>
  <si>
    <r>
      <rPr>
        <b val="true"/>
        <sz val="10"/>
        <rFont val="Arial"/>
        <family val="2"/>
        <charset val="1"/>
      </rPr>
      <t xml:space="preserve">Salário-Base</t>
    </r>
    <r>
      <rPr>
        <b val="true"/>
        <sz val="10"/>
        <color rgb="FFFF0000"/>
        <rFont val="Arial"/>
        <family val="2"/>
        <charset val="1"/>
      </rPr>
      <t xml:space="preserve">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horas semanais </t>
    </r>
    <r>
      <rPr>
        <b val="true"/>
        <sz val="10"/>
        <color rgb="FFFF0000"/>
        <rFont val="Arial"/>
        <family val="2"/>
        <charset val="1"/>
      </rPr>
      <t xml:space="preserve">Cálculo do valor: (44/6)x30xR$(SN/220)</t>
    </r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</si>
  <si>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</si>
  <si>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</si>
  <si>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</si>
  <si>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</si>
  <si>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</si>
  <si>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</si>
  <si>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Outros (especificar)                                          </t>
  </si>
  <si>
    <t xml:space="preserve">Total </t>
  </si>
  <si>
    <t xml:space="preserve">Nota1:  O Módulo 1 refere-se ao valor mensal devido ao empregado pela prestação do serviço no período de 12 meses.</t>
  </si>
  <si>
    <t xml:space="preserve">Módulo 2 – Encargos e Benefícios Anuais, Mensais e Diários</t>
  </si>
  <si>
    <t xml:space="preserve">Submódulo 2.1 – 13º (décimo terceiro) Salário e Adicional de Férias</t>
  </si>
  <si>
    <t xml:space="preserve">2.1</t>
  </si>
  <si>
    <t xml:space="preserve">13º (décimo terceiro) Salário e Adicional de Férias</t>
  </si>
  <si>
    <t xml:space="preserve">Valor (R$)</t>
  </si>
  <si>
    <r>
      <rPr>
        <b val="true"/>
        <sz val="10"/>
        <rFont val="Arial"/>
        <family val="2"/>
        <charset val="1"/>
      </rPr>
      <t xml:space="preserve">13º (décimo terceiro) Salário</t>
    </r>
    <r>
      <rPr>
        <b val="true"/>
        <sz val="11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8,33% sobre o valor do Módulo 1 – Composição da Remuneração, conforme Anexo XII da IN 5/17</t>
    </r>
  </si>
  <si>
    <r>
      <rPr>
        <b val="true"/>
        <sz val="10"/>
        <rFont val="Arial"/>
        <family val="2"/>
        <charset val="1"/>
      </rPr>
      <t xml:space="preserve">Adicional de Férias</t>
    </r>
    <r>
      <rPr>
        <b val="true"/>
        <sz val="10"/>
        <color rgb="FF009900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3,025% sobre o valor do Módulo 1 - Composição da Remuneração, conforme Anexo XII da IN 5/17 (Férias + Adicional = 12,10% = 9,075% + 3,025%).</t>
    </r>
    <r>
      <rPr>
        <b val="true"/>
        <sz val="8"/>
        <color rgb="FF0047FF"/>
        <rFont val="Arial"/>
        <family val="2"/>
        <charset val="1"/>
      </rPr>
      <t xml:space="preserve"> </t>
    </r>
    <r>
      <rPr>
        <b val="true"/>
        <sz val="10"/>
        <color rgb="FF0047FF"/>
        <rFont val="Arial"/>
        <family val="2"/>
        <charset val="1"/>
      </rPr>
      <t xml:space="preserve"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</t>
    </r>
  </si>
  <si>
    <t xml:space="preserve">Total</t>
  </si>
  <si>
    <t xml:space="preserve"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</si>
  <si>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r>
      <rPr>
        <b val="true"/>
        <sz val="11"/>
        <rFont val="Arial"/>
        <family val="2"/>
        <charset val="1"/>
      </rPr>
      <t xml:space="preserve">Submódulo 2.2 - Encargos Previdenciários (GPS), Fundo de Garantia por Tempo de Serviço (FGTS) e outras contribuições </t>
    </r>
    <r>
      <rPr>
        <b val="true"/>
        <sz val="11"/>
        <color rgb="FF0000FF"/>
        <rFont val="Arial"/>
        <family val="2"/>
        <charset val="1"/>
      </rPr>
      <t xml:space="preserve">(Base de cálculo: Módulo 1 + Submódulo 2.1)</t>
    </r>
  </si>
  <si>
    <t xml:space="preserve">2.2</t>
  </si>
  <si>
    <t xml:space="preserve">GPS, FGTS e outras contribuições</t>
  </si>
  <si>
    <t xml:space="preserve">Percentual (%)</t>
  </si>
  <si>
    <t xml:space="preserve">Valor
 (R$)</t>
  </si>
  <si>
    <t xml:space="preserve">INSS</t>
  </si>
  <si>
    <t xml:space="preserve">Salário Educação</t>
  </si>
  <si>
    <r>
      <rPr>
        <b val="true"/>
        <sz val="10"/>
        <rFont val="Arial"/>
        <family val="2"/>
        <charset val="1"/>
      </rPr>
      <t xml:space="preserve">RAT x FAP
</t>
    </r>
    <r>
      <rPr>
        <b val="true"/>
        <sz val="8"/>
        <color rgb="FFFF0000"/>
        <rFont val="Arial"/>
        <family val="2"/>
        <charset val="1"/>
      </rPr>
      <t xml:space="preserve">Cálculo do valor: % do SAT x FAP (Fator Acidentário de Prevenção de cada empresa)</t>
    </r>
  </si>
  <si>
    <t xml:space="preserve">RAT =</t>
  </si>
  <si>
    <t xml:space="preserve"> FAP =</t>
  </si>
  <si>
    <t xml:space="preserve">SESC ou SESI</t>
  </si>
  <si>
    <t xml:space="preserve">SENAC ou SENAI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</si>
  <si>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</si>
  <si>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</si>
  <si>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</si>
  <si>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</si>
  <si>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</si>
  <si>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r>
      <rPr>
        <sz val="9"/>
        <rFont val="Arial"/>
        <family val="2"/>
        <charset val="1"/>
      </rPr>
      <t xml:space="preserve"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2.1.
</t>
    </r>
    <r>
      <rPr>
        <b val="true"/>
        <sz val="9"/>
        <color rgb="FFFF0000"/>
        <rFont val="Arial"/>
        <family val="2"/>
        <charset val="1"/>
      </rPr>
      <t xml:space="preserve">Nota 4: Foi adotado o RAT para o CNAE 8211-3/00 (Serviços combinados de escritório e apoio administrativo), de 2,0%, conforme Anexo I da IN RFB nº 2110, DE 17 DE OUTUBRO DE 2022.
Nota 5: Por prudência, foi adotado o FAP de 2,0000, pois representa o máximo possível de ocorrer no certame.</t>
    </r>
  </si>
  <si>
    <t xml:space="preserve">Submódulo 2.3 – Benefícios Mensais e Diários</t>
  </si>
  <si>
    <t xml:space="preserve">2.3</t>
  </si>
  <si>
    <t xml:space="preserve">Benefícios Mensais e Diários</t>
  </si>
  <si>
    <r>
      <rPr>
        <b val="true"/>
        <sz val="10"/>
        <rFont val="Arial"/>
        <family val="2"/>
        <charset val="1"/>
      </rPr>
      <t xml:space="preserve">Transporte </t>
    </r>
    <r>
      <rPr>
        <b val="true"/>
        <sz val="10"/>
        <color rgb="FFFF0000"/>
        <rFont val="Arial"/>
        <family val="2"/>
        <charset val="1"/>
      </rPr>
      <t xml:space="preserve">Cálculo do valor: [(2xVTxd) – (6%xSB)]</t>
    </r>
  </si>
  <si>
    <r>
      <rPr>
        <b val="true"/>
        <sz val="9"/>
        <rFont val="Arial"/>
        <family val="2"/>
        <charset val="1"/>
      </rPr>
      <t xml:space="preserve">      </t>
    </r>
    <r>
      <rPr>
        <b val="true"/>
        <sz val="9"/>
        <color rgb="FFFF0000"/>
        <rFont val="Arial"/>
        <family val="2"/>
        <charset val="1"/>
      </rPr>
      <t xml:space="preserve">A.1) Valor da passagem do transporte (VT) coletivo no município de prestação dos serviços (ver aba </t>
    </r>
    <r>
      <rPr>
        <b val="true"/>
        <i val="true"/>
        <sz val="9"/>
        <color rgb="FFFF0000"/>
        <rFont val="Arial"/>
        <family val="2"/>
        <charset val="1"/>
      </rPr>
      <t xml:space="preserve">“Tarifa Transporte”</t>
    </r>
    <r>
      <rPr>
        <b val="true"/>
        <sz val="9"/>
        <color rgb="FFFF0000"/>
        <rFont val="Arial"/>
        <family val="2"/>
        <charset val="1"/>
      </rPr>
      <t xml:space="preserve">): </t>
    </r>
  </si>
  <si>
    <t xml:space="preserve">-</t>
  </si>
  <si>
    <r>
      <rPr>
        <b val="true"/>
        <sz val="9"/>
        <rFont val="Arial"/>
        <family val="2"/>
        <charset val="1"/>
      </rPr>
      <t xml:space="preserve">     </t>
    </r>
    <r>
      <rPr>
        <b val="true"/>
        <sz val="9"/>
        <color rgb="FFFF0000"/>
        <rFont val="Arial"/>
        <family val="2"/>
        <charset val="1"/>
      </rPr>
      <t xml:space="preserve"> A.2) Quantidade de passagens por dia (d) por empregado:</t>
    </r>
  </si>
  <si>
    <r>
      <rPr>
        <b val="true"/>
        <sz val="9"/>
        <rFont val="Arial"/>
        <family val="2"/>
        <charset val="1"/>
      </rPr>
      <t xml:space="preserve">      </t>
    </r>
    <r>
      <rPr>
        <b val="true"/>
        <sz val="9"/>
        <color rgb="FFFF0000"/>
        <rFont val="Arial"/>
        <family val="2"/>
        <charset val="1"/>
      </rPr>
      <t xml:space="preserve">A.3) Quantidade de dias do mês de recebimento de passagens (22 dias cf. art. 2º,  § 1º, do Decreto 2.880/1998 e Acórdão TCU 282/2009 – 1ª Câmara):</t>
    </r>
  </si>
  <si>
    <r>
      <rPr>
        <sz val="10"/>
        <rFont val="Arial"/>
        <family val="2"/>
        <charset val="1"/>
      </rPr>
      <t xml:space="preserve">     </t>
    </r>
    <r>
      <rPr>
        <b val="true"/>
        <sz val="10"/>
        <color rgb="FFFF0000"/>
        <rFont val="Arial"/>
        <family val="2"/>
        <charset val="1"/>
      </rPr>
      <t xml:space="preserve">A.4) Participação do empregado em percentual do salário-base (cf. art. 4º, Parágrafo único, da Lei nº 7.418, DE 16 DE DEZEMBRO DE 1985)</t>
    </r>
  </si>
  <si>
    <r>
      <rPr>
        <b val="true"/>
        <sz val="10"/>
        <rFont val="Arial"/>
        <family val="2"/>
        <charset val="1"/>
      </rPr>
      <t xml:space="preserve">Auxílio-Refeição/Alimentação </t>
    </r>
    <r>
      <rPr>
        <b val="true"/>
        <sz val="8"/>
        <color rgb="FFFF0000"/>
        <rFont val="Arial"/>
        <family val="2"/>
        <charset val="1"/>
      </rPr>
      <t xml:space="preserve">Cálculo do valor = [(22xVA)x(1-</t>
    </r>
    <r>
      <rPr>
        <b val="true"/>
        <sz val="10"/>
        <color rgb="FF0000FF"/>
        <rFont val="Arial"/>
        <family val="2"/>
        <charset val="1"/>
      </rPr>
      <t xml:space="preserve">0,20%</t>
    </r>
    <r>
      <rPr>
        <b val="true"/>
        <sz val="8"/>
        <color rgb="FFFF0000"/>
        <rFont val="Arial"/>
        <family val="2"/>
        <charset val="1"/>
      </rPr>
      <t xml:space="preserve">)]</t>
    </r>
  </si>
  <si>
    <t xml:space="preserve">      B.1) Valor do auxílio-alimentação (Cláusula 11ª da CCT)</t>
  </si>
  <si>
    <r>
      <rPr>
        <b val="true"/>
        <sz val="9"/>
        <rFont val="Arial"/>
        <family val="2"/>
        <charset val="1"/>
      </rPr>
      <t xml:space="preserve">    </t>
    </r>
    <r>
      <rPr>
        <b val="true"/>
        <sz val="9"/>
        <color rgb="FFFF0000"/>
        <rFont val="Arial"/>
        <family val="2"/>
        <charset val="1"/>
      </rPr>
      <t xml:space="preserve">  B.2) Quantidade de dias do mês de recebimento de auxílio-alimentação</t>
    </r>
  </si>
  <si>
    <r>
      <rPr>
        <b val="true"/>
        <sz val="9"/>
        <color rgb="FFFF0000"/>
        <rFont val="Arial"/>
        <family val="2"/>
        <charset val="1"/>
      </rPr>
      <t xml:space="preserve">     B.3) Participação do empregado em percentual sobre o auxílio-alimentação (cf. art. 645, § 2º, do Anexo do Decreto nº 9.580, de 2018, </t>
    </r>
    <r>
      <rPr>
        <b val="true"/>
        <i val="true"/>
        <sz val="9"/>
        <color rgb="FFFF0000"/>
        <rFont val="Arial"/>
        <family val="2"/>
        <charset val="1"/>
      </rPr>
      <t xml:space="preserve">“A participação do trabalhador fica limitada a vinte por cento do custo direto da refeição”)</t>
    </r>
  </si>
  <si>
    <r>
      <rPr>
        <b val="true"/>
        <sz val="10"/>
        <rFont val="Arial"/>
        <family val="2"/>
        <charset val="1"/>
      </rPr>
      <t xml:space="preserve">Benefício da Cobertura Social </t>
    </r>
    <r>
      <rPr>
        <b val="true"/>
        <sz val="9"/>
        <color rgb="FFFF0000"/>
        <rFont val="Arial"/>
        <family val="2"/>
        <charset val="1"/>
      </rPr>
      <t xml:space="preserve">(Cláusula 15ª da CCT)</t>
    </r>
  </si>
  <si>
    <t xml:space="preserve">Diárias</t>
  </si>
  <si>
    <t xml:space="preserve">    D.1) Quantidade estimada por mês</t>
  </si>
  <si>
    <t xml:space="preserve">    D.2) Custo unitário estimado por mês (cf. pesquisa de preços)</t>
  </si>
  <si>
    <t xml:space="preserve">Outros (especificar)                                            </t>
  </si>
  <si>
    <r>
      <rPr>
        <sz val="9"/>
        <rFont val="Arial"/>
        <family val="2"/>
        <charset val="1"/>
      </rPr>
  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
</t>
    </r>
    <r>
      <rPr>
        <sz val="9"/>
        <color rgb="FFFF0000"/>
        <rFont val="Arial"/>
        <family val="2"/>
        <charset val="1"/>
      </rPr>
      <t xml:space="preserve">Nota 3: Em que pese o valor estipulado na CCT para as diárias (no caso, R$ 95,96 para deslocamentos com pernoite, de acordo com Cláusula 10ª da CCT PE000122/2024), a Administração estimou, por prudência, o valor de pesquisa de mercado, com o intuito de abarcar os cenários possíveis de ocorrerem no certame. Registre-se que um valor similar (R$ 100,00) estipulado em outra CCT, foi considerado insuficiente para cobrir os custos com deslocamento em outro contrato de terceirização de mão de obra de Unidade desta RF04, conforme informação à fl. 379 do processo. Ademais, os benefícios e valores previstos em Acordo, Convenção ou Dissídio Coletivo de Trabalho, devem ser adotados como </t>
    </r>
    <r>
      <rPr>
        <u val="single"/>
        <sz val="9"/>
        <color rgb="FFFF0000"/>
        <rFont val="Arial"/>
        <family val="2"/>
        <charset val="1"/>
      </rPr>
      <t xml:space="preserve">mínimo obrigatório</t>
    </r>
    <r>
      <rPr>
        <sz val="9"/>
        <color rgb="FFFF0000"/>
        <rFont val="Arial"/>
        <family val="2"/>
        <charset val="1"/>
      </rPr>
      <t xml:space="preserve">, conforme Anexo VII-B, item 2, alínea “b”, da IN SEGES/MP nº 05/2017. Ainda, as licitantes devem lançar na planilha o custo do benefício que efetivamente será concedido ao empregado, cabendo à fiscalização do contrato verificar o valor repassado ao empregado.</t>
    </r>
  </si>
  <si>
    <t xml:space="preserve">Quadro-Resumo do Módulo 2 –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</si>
  <si>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</si>
  <si>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</si>
  <si>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</si>
  <si>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Valor  (R$)</t>
  </si>
  <si>
    <r>
      <rPr>
        <b val="true"/>
        <sz val="10"/>
        <rFont val="Arial"/>
        <family val="2"/>
        <charset val="1"/>
      </rPr>
      <t xml:space="preserve">Aviso Prévio Indenizado     </t>
    </r>
    <r>
      <rPr>
        <b val="true"/>
        <sz val="8"/>
        <color rgb="FFFF0000"/>
        <rFont val="Arial"/>
        <family val="2"/>
        <charset val="1"/>
      </rPr>
      <t xml:space="preserve">Cálculo do valor = 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 </t>
    </r>
    <r>
      <rPr>
        <i val="true"/>
        <sz val="8"/>
        <color rgb="FFFF0000"/>
        <rFont val="Arial"/>
        <family val="2"/>
        <charset val="1"/>
      </rPr>
      <t xml:space="preserve">(5% foi citado no Acórdão TCU 6.771/2009-1ª Câmara)</t>
    </r>
  </si>
  <si>
    <t xml:space="preserve">Incidência do FGTS sobre o Aviso Prévio Indenizado</t>
  </si>
  <si>
    <r>
      <rPr>
        <b val="true"/>
        <sz val="10"/>
        <rFont val="Arial"/>
        <family val="2"/>
        <charset val="1"/>
      </rPr>
      <t xml:space="preserve">Aviso Prévio Trabalhado </t>
    </r>
    <r>
      <rPr>
        <b val="true"/>
        <sz val="9"/>
        <color rgb="FFFF0000"/>
        <rFont val="Arial"/>
        <family val="2"/>
        <charset val="1"/>
      </rPr>
      <t xml:space="preserve">Cálculo do valor= [(Rem/30)x7]/</t>
    </r>
    <r>
      <rPr>
        <b val="true"/>
        <sz val="11"/>
        <color rgb="FF0000FF"/>
        <rFont val="Arial"/>
        <family val="2"/>
        <charset val="1"/>
      </rPr>
      <t xml:space="preserve">12</t>
    </r>
    <r>
      <rPr>
        <b val="true"/>
        <sz val="9"/>
        <color rgb="FFFF0000"/>
        <rFont val="Arial"/>
        <family val="2"/>
        <charset val="1"/>
      </rPr>
      <t xml:space="preserve"> meses do contratox</t>
    </r>
    <r>
      <rPr>
        <b val="true"/>
        <sz val="9"/>
        <color rgb="FF0000FF"/>
        <rFont val="Arial"/>
        <family val="2"/>
        <charset val="1"/>
      </rPr>
      <t xml:space="preserve">100%</t>
    </r>
    <r>
      <rPr>
        <b val="true"/>
        <sz val="9"/>
        <color rgb="FFFF0000"/>
        <rFont val="Arial"/>
        <family val="2"/>
        <charset val="1"/>
      </rPr>
      <t xml:space="preserve"> dos empregados </t>
    </r>
    <r>
      <rPr>
        <b val="true"/>
        <sz val="8"/>
        <color rgb="FFFF0000"/>
        <rFont val="Arial"/>
        <family val="2"/>
        <charset val="1"/>
      </rPr>
      <t xml:space="preserve">- ao final do contrato. Obs.: de acordo com o entendimento do TCU no Acórdão nº 1.186/2017 - Plenário, </t>
    </r>
    <r>
      <rPr>
        <b val="true"/>
        <i val="true"/>
        <sz val="8"/>
        <color rgb="FFFF0000"/>
        <rFont val="Arial"/>
        <family val="2"/>
        <charset val="1"/>
      </rPr>
      <t xml:space="preserve">“a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  </r>
    <r>
      <rPr>
        <b val="true"/>
        <sz val="8"/>
        <color rgb="FFFF0000"/>
        <rFont val="Arial"/>
        <family val="2"/>
        <charset val="1"/>
      </rPr>
      <t xml:space="preserve">.</t>
    </r>
  </si>
  <si>
    <t xml:space="preserve">Incidência de GPS, FGTS e outras contribuições sobre o Aviso Prévio Trabalhado         </t>
  </si>
  <si>
    <r>
      <rPr>
        <b val="true"/>
        <sz val="10"/>
        <rFont val="Arial"/>
        <family val="2"/>
        <charset val="1"/>
      </rPr>
      <t xml:space="preserve">Multa do FGTS sobre o Aviso Prévio Trabalhado e sobre o Aviso Prévio Indenizado </t>
    </r>
    <r>
      <rPr>
        <b val="true"/>
        <sz val="8"/>
        <color rgb="FFFF0000"/>
        <rFont val="Arial"/>
        <family val="2"/>
        <charset val="1"/>
      </rPr>
      <t xml:space="preserve">Obrigatória a cotação de 4% sobre o valor do Módulo 1 – Composição da Remuneração, conforme Anexo XII da IN Seges nº 5/2017. Obs.: No caso da Conta-Depósito Vinculada - Bloqueada para Movimentação, apresentado no item 14 do Anexo XII da IN nº 5, de 2017, com base no § 5º do art. 65 da Lei nº 8.666, de 21 de junho de 1993, foi procedida a adequação da planilha de formação de preços, referente à "Multa sobre FGTS e contribuição social sobre o aviso prévio indenizado e sobre o aviso prévio trabalhado". O percentual que antes era de 5% (cinco por cento) passa a ser de 4% (quatro por cento). Fonte: https://www.gov.br/compras/pt-br/agente-publico/orientacoes-e-procedimentos/26-extincao-da-contribuicao-social-de-10-sobre-o-fgts-e-os-contratos-administrativos</t>
    </r>
  </si>
  <si>
    <t xml:space="preserve">Módulo 4 - Custo de Reposição do Profissional Ausente</t>
  </si>
  <si>
    <t xml:space="preserve">Nota 1: Os itens que contemplam o módulo 4 se referem ao custo dos dias trabalhados pelo repositor/substituto quando o empregado alocado na prestação do serviço estiver ausente, conforme as previsões estabelecidas na legislação. </t>
  </si>
  <si>
    <r>
      <rPr>
        <b val="true"/>
        <sz val="11"/>
        <color rgb="FF0000FF"/>
        <rFont val="Arial"/>
        <family val="2"/>
        <charset val="1"/>
      </rPr>
      <t xml:space="preserve">Base de cálculo para o Custo de Reposição do Profissional Ausente (substituto): BCCPA = MÓDULO 1 + MÓDULO 2 + MÓDULO 3 - </t>
    </r>
    <r>
      <rPr>
        <b val="true"/>
        <sz val="11"/>
        <color rgb="FFFF0000"/>
        <rFont val="Arial"/>
        <family val="2"/>
        <charset val="1"/>
      </rPr>
      <t xml:space="preserve">exceto o Substituto na cobertura de Férias e o Afastamento Maternidade, sendo que neste último a Rem e o 13º podem ser compensados pelo INSS, ambos com base de cálculo própria, conforme consta nesses itens de custo.</t>
    </r>
  </si>
  <si>
    <t xml:space="preserve">MÓD 1 =</t>
  </si>
  <si>
    <r>
      <rPr>
        <b val="true"/>
        <sz val="11"/>
        <color rgb="FF0000FF"/>
        <rFont val="Arial"/>
        <family val="2"/>
        <charset val="1"/>
      </rPr>
      <t xml:space="preserve">MÓD 2 </t>
    </r>
    <r>
      <rPr>
        <b val="true"/>
        <sz val="10"/>
        <color rgb="FFFF0000"/>
        <rFont val="Arial"/>
        <family val="2"/>
        <charset val="1"/>
      </rPr>
      <t xml:space="preserve">(sem VA e VT)</t>
    </r>
    <r>
      <rPr>
        <b val="true"/>
        <sz val="11"/>
        <color rgb="FF0000FF"/>
        <rFont val="Arial"/>
        <family val="2"/>
        <charset val="1"/>
      </rPr>
      <t xml:space="preserve"> =</t>
    </r>
  </si>
  <si>
    <t xml:space="preserve">MÓD 3 =</t>
  </si>
  <si>
    <t xml:space="preserve">Submódulo 4.1 – Substituto nas Ausências Legais </t>
  </si>
  <si>
    <t xml:space="preserve">4.1</t>
  </si>
  <si>
    <t xml:space="preserve">Substituto nas Ausências Legais</t>
  </si>
  <si>
    <r>
      <rPr>
        <b val="true"/>
        <sz val="10"/>
        <rFont val="Arial"/>
        <family val="2"/>
        <charset val="1"/>
      </rPr>
      <t xml:space="preserve">Substituto na cobertura de Férias</t>
    </r>
    <r>
      <rPr>
        <b val="true"/>
        <sz val="10"/>
        <color rgb="FF009900"/>
        <rFont val="Arial"/>
        <family val="2"/>
        <charset val="1"/>
      </rPr>
      <t xml:space="preserve">      </t>
    </r>
    <r>
      <rPr>
        <b val="true"/>
        <sz val="10"/>
        <color rgb="FFFF0000"/>
        <rFont val="Arial"/>
        <family val="2"/>
        <charset val="1"/>
      </rPr>
      <t xml:space="preserve">  Obrigatória a cotação de 9,075% sobre o valor do (Módulo 1 - Composição da Remuneração </t>
    </r>
    <r>
      <rPr>
        <b val="true"/>
        <sz val="10"/>
        <color rgb="FF3333FF"/>
        <rFont val="Arial"/>
        <family val="2"/>
        <charset val="1"/>
      </rPr>
      <t xml:space="preserve"> mais</t>
    </r>
    <r>
      <rPr>
        <b val="true"/>
        <sz val="10"/>
        <color rgb="FFFF0000"/>
        <rFont val="Arial"/>
        <family val="2"/>
        <charset val="1"/>
      </rPr>
      <t xml:space="preserve"> o percentual do Submódulo 2.2 sobre o cálculo anterior, conforme Anexo XII da IN 5/17 (Férias + Adicional = 12,10% = 9,075% + 3,025%) </t>
    </r>
  </si>
  <si>
    <r>
      <rPr>
        <b val="true"/>
        <sz val="10"/>
        <rFont val="Arial"/>
        <family val="2"/>
        <charset val="1"/>
      </rPr>
      <t xml:space="preserve">Substituto na cobertura de Ausências Legais 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/30)x1dia]/12 </t>
    </r>
    <r>
      <rPr>
        <i val="true"/>
        <sz val="8"/>
        <color rgb="FFFF0000"/>
        <rFont val="Arial"/>
        <family val="2"/>
        <charset val="1"/>
      </rPr>
      <t xml:space="preserve">(1 dia foi citado nos Acórdãos TCU 6.771/2009-1ª Câmara e 1.094/2007-Plenário)</t>
    </r>
  </si>
  <si>
    <r>
      <rPr>
        <b val="true"/>
        <sz val="10"/>
        <rFont val="Arial"/>
        <family val="2"/>
        <charset val="1"/>
      </rPr>
      <t xml:space="preserve">Substituto na cobertura de Licença-Paternidade
</t>
    </r>
    <r>
      <rPr>
        <b val="true"/>
        <sz val="10"/>
        <color rgb="FFFF0000"/>
        <rFont val="Arial"/>
        <family val="2"/>
        <charset val="1"/>
      </rPr>
      <t xml:space="preserve">Cálculo do valor = {[(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/30)x5dias]/12}x1,5% </t>
    </r>
    <r>
      <rPr>
        <i val="true"/>
        <sz val="8"/>
        <color rgb="FFFF0000"/>
        <rFont val="Arial"/>
        <family val="2"/>
        <charset val="1"/>
      </rPr>
      <t xml:space="preserve">(1,5% foi citado nos Acórdãos TCU 6.771/2009-1ª Câmara e 1.094/2007-Plenário)</t>
    </r>
  </si>
  <si>
    <r>
      <rPr>
        <b val="true"/>
        <sz val="10"/>
        <rFont val="Arial"/>
        <family val="2"/>
        <charset val="1"/>
      </rPr>
      <t xml:space="preserve">Substituto na cobertura de Ausência por acidente de trabalho
</t>
    </r>
    <r>
      <rPr>
        <b val="true"/>
        <sz val="10"/>
        <color rgb="FFFF0000"/>
        <rFont val="Arial"/>
        <family val="2"/>
        <charset val="1"/>
      </rPr>
      <t xml:space="preserve">Cálculo do valor  = {[(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/30)x15dias]/12}x0,78% </t>
    </r>
    <r>
      <rPr>
        <i val="true"/>
        <sz val="8"/>
        <color rgb="FFFF0000"/>
        <rFont val="Arial"/>
        <family val="2"/>
        <charset val="1"/>
      </rPr>
      <t xml:space="preserve">(0,78% sofrem acidente durante o ano c/ afastamento superior a 15 dias, cf. citado no Acórdão TCU 6.771/2009-1ª Câmara)</t>
    </r>
  </si>
  <si>
    <r>
      <rPr>
        <b val="true"/>
        <sz val="10"/>
        <rFont val="Arial"/>
        <family val="2"/>
        <charset val="1"/>
      </rPr>
      <t xml:space="preserve">Substituto na cobertura de Afastamento Maternidade 
</t>
    </r>
    <r>
      <rPr>
        <b val="true"/>
        <sz val="10"/>
        <color rgb="FFFF0000"/>
        <rFont val="Arial"/>
        <family val="2"/>
        <charset val="1"/>
      </rPr>
      <t xml:space="preserve">Cálculo do valor = {[((MÓD1 + MÓD1 / 3) + SUB2.2 x (MÓD1 + MÓD1 / 3)) x (4/12)] /12 } x 2% + [(SUB2.3 – VA – VT + MÓD3) x (4/12)] } x 2% </t>
    </r>
    <r>
      <rPr>
        <i val="true"/>
        <sz val="8"/>
        <color rgb="FFFF0000"/>
        <rFont val="Arial"/>
        <family val="2"/>
        <charset val="1"/>
      </rPr>
      <t xml:space="preserve">(2% foi citado no Acórdão TCU 6.771/2009-1ª Câmara)</t>
    </r>
  </si>
  <si>
    <r>
      <rPr>
        <b val="true"/>
        <sz val="10"/>
        <rFont val="Arial"/>
        <family val="2"/>
        <charset val="1"/>
      </rPr>
      <t xml:space="preserve">Substituto na cobertura de Ausência por doença
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)/30)x5dias]/12 </t>
    </r>
    <r>
      <rPr>
        <i val="true"/>
        <sz val="8"/>
        <color rgb="FFFF0000"/>
        <rFont val="Arial"/>
        <family val="2"/>
        <charset val="1"/>
      </rPr>
      <t xml:space="preserve">(5 dias foi citado nos Acórdãos TCU 6.771/2009-1ª Câmara e 1.094/2007-Plenário) </t>
    </r>
  </si>
  <si>
    <t xml:space="preserve">Submódulo 4.2 – Substituto na Intrajornada</t>
  </si>
  <si>
    <t xml:space="preserve">4.2 </t>
  </si>
  <si>
    <t xml:space="preserve">Substituto na Intrajornada</t>
  </si>
  <si>
    <t xml:space="preserve">Substituto na cobertura de Intervalo para repouso ou alimentação</t>
  </si>
  <si>
    <t xml:space="preserve">Quadro-Resumo do Módulo 4 – Custo de Reposição do Profissional Ausente</t>
  </si>
  <si>
    <t xml:space="preserve">Custo de Reposição do Profissional Ausente</t>
  </si>
  <si>
    <t xml:space="preserve">4.2</t>
  </si>
  <si>
    <t xml:space="preserve">Módulo 5 – Insumos Diversos</t>
  </si>
  <si>
    <t xml:space="preserve">Insumos diversos</t>
  </si>
  <si>
    <r>
      <rPr>
        <b val="true"/>
        <sz val="10"/>
        <rFont val="Arial"/>
        <family val="2"/>
        <charset val="1"/>
      </rPr>
      <t xml:space="preserve">Uniformes</t>
    </r>
    <r>
      <rPr>
        <b val="true"/>
        <sz val="10"/>
        <color rgb="FF0000FF"/>
        <rFont val="Arial"/>
        <family val="2"/>
        <charset val="1"/>
      </rPr>
      <t xml:space="preserve"> </t>
    </r>
  </si>
  <si>
    <r>
      <rPr>
        <b val="true"/>
        <sz val="10"/>
        <rFont val="Arial"/>
        <family val="2"/>
        <charset val="1"/>
      </rPr>
      <t xml:space="preserve">Materiais</t>
    </r>
    <r>
      <rPr>
        <b val="true"/>
        <sz val="10"/>
        <color rgb="FF0000FF"/>
        <rFont val="Arial"/>
        <family val="2"/>
        <charset val="1"/>
      </rPr>
      <t xml:space="preserve"> </t>
    </r>
  </si>
  <si>
    <r>
      <rPr>
        <b val="true"/>
        <sz val="10"/>
        <rFont val="Arial"/>
        <family val="2"/>
        <charset val="1"/>
      </rPr>
      <t xml:space="preserve">Equipamentos</t>
    </r>
    <r>
      <rPr>
        <b val="true"/>
        <sz val="10"/>
        <color rgb="FF0000FF"/>
        <rFont val="Arial"/>
        <family val="2"/>
        <charset val="1"/>
      </rPr>
      <t xml:space="preserve"> </t>
    </r>
  </si>
  <si>
    <t xml:space="preserve">Outros (especificar) </t>
  </si>
  <si>
    <t xml:space="preserve">Nota: Valores mensais por empregado.</t>
  </si>
  <si>
    <t xml:space="preserve">Módulo 6 -  Custos Indiretos, Lucro e Tributos</t>
  </si>
  <si>
    <t xml:space="preserve">Custos Indiretos, Lucro e Tributos </t>
  </si>
  <si>
    <t xml:space="preserve">Valor
(R$)</t>
  </si>
  <si>
    <t xml:space="preserve"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</si>
  <si>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 xml:space="preserve">Custos Indiretos</t>
  </si>
  <si>
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</si>
  <si>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 xml:space="preserve">Lucro</t>
  </si>
  <si>
    <t xml:space="preserve"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</si>
  <si>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 xml:space="preserve">Tributos</t>
  </si>
  <si>
    <t xml:space="preserve">C.1    Tributos Federais (especificar)</t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</si>
  <si>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a) Cofins</t>
    </r>
    <r>
      <rPr>
        <b val="true"/>
        <sz val="10"/>
        <rFont val="Arial"/>
        <family val="2"/>
        <charset val="1"/>
      </rPr>
      <t xml:space="preserve">  </t>
    </r>
    <r>
      <rPr>
        <sz val="8.5"/>
        <color rgb="FFFF0000"/>
        <rFont val="Arial"/>
        <family val="2"/>
        <charset val="1"/>
      </rPr>
      <t xml:space="preserve">(depende do regime de tributação - utilizada a hipótese de Lucro Real)
</t>
    </r>
    <r>
      <rPr>
        <sz val="12"/>
        <rFont val="Arial"/>
        <family val="2"/>
        <charset val="1"/>
      </rPr>
      <t xml:space="preserve">     </t>
    </r>
    <r>
      <rPr>
        <b val="true"/>
        <sz val="10"/>
        <color rgb="FF0000FF"/>
        <rFont val="Arial"/>
        <family val="2"/>
        <charset val="1"/>
      </rPr>
      <t xml:space="preserve"> As licitantes do lucro real devem apresentar a alíquota média</t>
    </r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</si>
  <si>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b) PIS</t>
    </r>
    <r>
      <rPr>
        <b val="true"/>
        <sz val="10"/>
        <rFont val="Arial"/>
        <family val="2"/>
        <charset val="1"/>
      </rPr>
      <t xml:space="preserve"> </t>
    </r>
    <r>
      <rPr>
        <sz val="9"/>
        <color rgb="FFFF0000"/>
        <rFont val="Arial"/>
        <family val="2"/>
        <charset val="1"/>
      </rPr>
      <t xml:space="preserve">(depende do regime de tributação - utilizada a hipótese de Lucro Real)
</t>
    </r>
    <r>
      <rPr>
        <sz val="12"/>
        <rFont val="Arial"/>
        <family val="2"/>
        <charset val="1"/>
      </rPr>
      <t xml:space="preserve">      </t>
    </r>
    <r>
      <rPr>
        <b val="true"/>
        <sz val="10"/>
        <color rgb="FF0000FF"/>
        <rFont val="Arial"/>
        <family val="2"/>
        <charset val="1"/>
      </rPr>
      <t xml:space="preserve">As licitantes do lucro real devem apresentar a alíquota média</t>
    </r>
  </si>
  <si>
    <r>
      <rPr>
        <b val="true"/>
        <sz val="12"/>
        <rFont val="Arial"/>
        <family val="2"/>
        <charset val="1"/>
      </rPr>
      <t xml:space="preserve"> c) IRPJ</t>
    </r>
    <r>
      <rPr>
        <b val="true"/>
        <sz val="12"/>
        <color rgb="FFFF0000"/>
        <rFont val="Arial"/>
        <family val="2"/>
        <charset val="1"/>
      </rPr>
      <t xml:space="preserve"> </t>
    </r>
    <r>
      <rPr>
        <b val="true"/>
        <sz val="12"/>
        <color rgb="FF0000FF"/>
        <rFont val="Arial"/>
        <family val="2"/>
        <charset val="1"/>
      </rPr>
      <t xml:space="preserve">-</t>
    </r>
    <r>
      <rPr>
        <b val="true"/>
        <sz val="9"/>
        <color rgb="FF0000FF"/>
        <rFont val="Arial"/>
        <family val="2"/>
        <charset val="1"/>
      </rPr>
      <t xml:space="preserve">  Em face dos Acórdãos TCU nºs 950/2007-P e 205/2018-P, o licitante não pode cotar expressamente este tributo.</t>
    </r>
  </si>
  <si>
    <r>
      <rPr>
        <b val="true"/>
        <sz val="12"/>
        <rFont val="Arial"/>
        <family val="2"/>
        <charset val="1"/>
      </rPr>
      <t xml:space="preserve"> d) CSLL </t>
    </r>
    <r>
      <rPr>
        <b val="true"/>
        <sz val="10"/>
        <color rgb="FF0000FF"/>
        <rFont val="Arial"/>
        <family val="2"/>
        <charset val="1"/>
      </rPr>
      <t xml:space="preserve">- </t>
    </r>
    <r>
      <rPr>
        <b val="true"/>
        <sz val="9"/>
        <color rgb="FF0000FF"/>
        <rFont val="Arial"/>
        <family val="2"/>
        <charset val="1"/>
      </rPr>
      <t xml:space="preserve"> Em face dos Acórdãos TCU nºs 950/2007-P e 205/2018-P, o licitante não pode cotar expressamente este tributo.</t>
    </r>
  </si>
  <si>
    <t xml:space="preserve">C.2   Tributos Estaduais (especificar)</t>
  </si>
  <si>
    <t xml:space="preserve">C.3   Tributos Municipais (especificar):</t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</si>
  <si>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a) ISS </t>
    </r>
    <r>
      <rPr>
        <b val="true"/>
        <sz val="12"/>
        <color rgb="FFFF0000"/>
        <rFont val="Arial"/>
        <family val="2"/>
        <charset val="1"/>
      </rPr>
      <t xml:space="preserve">(ver aba </t>
    </r>
    <r>
      <rPr>
        <b val="true"/>
        <i val="true"/>
        <sz val="12"/>
        <color rgb="FFFF0000"/>
        <rFont val="Arial"/>
        <family val="2"/>
        <charset val="1"/>
      </rPr>
      <t xml:space="preserve">“ISS”</t>
    </r>
    <r>
      <rPr>
        <b val="true"/>
        <sz val="12"/>
        <color rgb="FFFF0000"/>
        <rFont val="Arial"/>
        <family val="2"/>
        <charset val="1"/>
      </rPr>
      <t xml:space="preserve">)</t>
    </r>
  </si>
  <si>
    <t xml:space="preserve">Percentual Total e Valor Total de Tributos  </t>
  </si>
  <si>
    <t xml:space="preserve"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</si>
  <si>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</si>
  <si>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</si>
  <si>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</si>
  <si>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r>
      <rPr>
        <sz val="9"/>
        <rFont val="Arial"/>
        <family val="2"/>
        <charset val="1"/>
      </rPr>
      <t xml:space="preserve">Nota 1: Custos Indiretos, Lucro e Tributos por empregado.
Nota 2: O valor referente a tributos é obtido aplicando-se o percentual sobre o valor do faturamento.
</t>
    </r>
    <r>
      <rPr>
        <b val="true"/>
        <sz val="9"/>
        <color rgb="FFFF0000"/>
        <rFont val="Arial"/>
        <family val="2"/>
        <charset val="1"/>
      </rPr>
      <t xml:space="preserve">Nota 3: Os percentuais de custos indiretos (5%) e lucro (10%) foram extraídos do MANUAL DE PREENCHIMENTO DO MODELO DE PLANILHAS DE CUSTOS E DE FORMAÇÃO DE PREÇOS do STJ, de 2020. Conforme referido Manual, os citados percentuais são compatíveis com diversos estudos técnicos empreendidos por órgãos públicos de referência: STF - Nota Técnica nº 1/2007/SCI; CJF – Nota Técnica nº 1/2013/SEAGE/SUAGE/SCI; MPU - Referencial de Encargos 2018 - AUDIN-MPU (Vigilância); MPU - Referencial de Encargos 2018 - AUDIN-MPU (Limpeza e Conservação); TCU - Acórdão nº 1.753/2008 – Plenário; SEGES/MPDG - (Caderno Técnico de Limpeza-DF – 2018); SLTI/MP - (Caderno de Logística - Vigilância – 2014); CGU - Nota Técnica nº 2/2018/CGAC/CISET/SG-PR.</t>
    </r>
  </si>
  <si>
    <t xml:space="preserve">2. QUADRO-RESUMO DO CUSTO POR EMPREGADO
</t>
  </si>
  <si>
    <t xml:space="preserve">                          Mão de obra vinculada à execução contratual (valor por empregado)</t>
  </si>
  <si>
    <t xml:space="preserve">Módulo 1 - Composição da Remuneração</t>
  </si>
  <si>
    <t xml:space="preserve">Módulo 3 – Provisão para Rescisão</t>
  </si>
  <si>
    <t xml:space="preserve">Módulo 4 – Custo de Reposição do Profissional Ausente</t>
  </si>
  <si>
    <t xml:space="preserve">Módulo 5 - Insumos Diversos </t>
  </si>
  <si>
    <t xml:space="preserve">Subtotal (A + B + C + D + E)</t>
  </si>
  <si>
    <t xml:space="preserve">Módulo 6 - Custos Indiretos, Lucro e Tributos</t>
  </si>
  <si>
    <t xml:space="preserve">Valor Total por Empregado</t>
  </si>
  <si>
    <t xml:space="preserve">3. QUADRO-RESUMO DO VALOR MENSAL DOS SERVIÇOS</t>
  </si>
  <si>
    <t xml:space="preserve">Tipo de Serviço 
(A)</t>
  </si>
  <si>
    <t xml:space="preserve">Valor Proposto por Empregado 
(B)</t>
  </si>
  <si>
    <t xml:space="preserve">Quantidade de Empregados por Posto 
(C)</t>
  </si>
  <si>
    <t xml:space="preserve">Valor Proposto por Posto
(D) = (B x C)</t>
  </si>
  <si>
    <t xml:space="preserve">Quantidade de Postos 
(E)</t>
  </si>
  <si>
    <t xml:space="preserve">Valor Total do Serviço 
(F) = (D x E)</t>
  </si>
  <si>
    <t xml:space="preserve">Valor Mensal dos Serviços</t>
  </si>
  <si>
    <t xml:space="preserve">4. QUADRO DEMONSTRATIVO DO VALOR GLOBAL DA PROPOSTA</t>
  </si>
  <si>
    <t xml:space="preserve">VALOR GLOBAL DA PROPOSTA</t>
  </si>
  <si>
    <t xml:space="preserve">DESCRIÇÃO</t>
  </si>
  <si>
    <t xml:space="preserve">VALOR (R$)</t>
  </si>
  <si>
    <t xml:space="preserve">A – Valor proposto por unidade de medida*</t>
  </si>
  <si>
    <t xml:space="preserve">B – Valor mensal do serviço</t>
  </si>
  <si>
    <t xml:space="preserve">C – Valor anual do serviço</t>
  </si>
  <si>
    <t xml:space="preserve">D – Valor global da proposta (Valor mensal do serviço multiplicado pelo número de meses do contrato).</t>
  </si>
  <si>
    <t xml:space="preserve">Nota: Informar o valor da unidade de medida por tipo de serviço.</t>
  </si>
  <si>
    <t xml:space="preserve">DEMANDA – MOTORISTA – DRF/CARUARU</t>
  </si>
  <si>
    <t xml:space="preserve">UNIFORMES</t>
  </si>
  <si>
    <t xml:space="preserve">Tipo</t>
  </si>
  <si>
    <t xml:space="preserve">Característica</t>
  </si>
  <si>
    <t xml:space="preserve">Unidade de fornecimento</t>
  </si>
  <si>
    <t xml:space="preserve">Quantidade</t>
  </si>
  <si>
    <t xml:space="preserve">Custo Unitário estimado</t>
  </si>
  <si>
    <t xml:space="preserve">Preço anual estimado por empregado</t>
  </si>
  <si>
    <t xml:space="preserve">Preço mensal estimado por empregado</t>
  </si>
  <si>
    <t xml:space="preserve">Calça</t>
  </si>
  <si>
    <t xml:space="preserve">calças sociais em oxford c/ elastano na cor azul marinho;</t>
  </si>
  <si>
    <t xml:space="preserve">Unidade</t>
  </si>
  <si>
    <t xml:space="preserve">Camisa</t>
  </si>
  <si>
    <t xml:space="preserve">camisas de mangas compridas, na cor azul clara, com bolso e com o logotipo da empresa; Tecido microfibra c/ elastano.</t>
  </si>
  <si>
    <t xml:space="preserve">camisas de mangas curtas, na cor azul clara, com bolso e com o logotipo da empresa; Tecido microfibra c/ elastano.</t>
  </si>
  <si>
    <t xml:space="preserve">Par</t>
  </si>
  <si>
    <t xml:space="preserve">Sapatos (par)</t>
  </si>
  <si>
    <t xml:space="preserve">Sapato couro social - Em couro sintético, cor preta, com cadarço em algodão, em vaqueta cromada,
tamanho adequado ao funcionário, solado emborrachado, vulcanizado, antiderrapante</t>
  </si>
  <si>
    <t xml:space="preserve">Crachá</t>
  </si>
  <si>
    <t xml:space="preserve">Crachá com foto e cordão</t>
  </si>
  <si>
    <t xml:space="preserve">Meias</t>
  </si>
  <si>
    <t xml:space="preserve">pares de meia social masculina ou feminina - Adequadas ao calçado</t>
  </si>
  <si>
    <t xml:space="preserve">blazer</t>
  </si>
  <si>
    <t xml:space="preserve">blazer em oxford c/ elastano na cor azul marinho;</t>
  </si>
  <si>
    <t xml:space="preserve">Total mensal estimado por empregado (MOTORISTA)</t>
  </si>
  <si>
    <t xml:space="preserve">EQUIPAMENTOS</t>
  </si>
  <si>
    <t xml:space="preserve">TIPO</t>
  </si>
  <si>
    <t xml:space="preserve">UNIDADE</t>
  </si>
  <si>
    <t xml:space="preserve">QTD</t>
  </si>
  <si>
    <r>
      <rPr>
        <b val="true"/>
        <sz val="8"/>
        <rFont val="Arial"/>
        <family val="2"/>
        <charset val="1"/>
      </rPr>
      <t xml:space="preserve">VALOR UNIT</t>
    </r>
    <r>
      <rPr>
        <b val="true"/>
        <sz val="8"/>
        <color rgb="FFFF0000"/>
        <rFont val="Arial"/>
        <family val="2"/>
        <charset val="1"/>
      </rPr>
      <t xml:space="preserve">*</t>
    </r>
  </si>
  <si>
    <t xml:space="preserve">Vigência Inicial
(Meses)</t>
  </si>
  <si>
    <t xml:space="preserve">Smartphone</t>
  </si>
  <si>
    <t xml:space="preserve">Aparelho de telefone móvel tipo Smartphone novo, com sistema operacional Android ou IOS, versão atualizada, Rede GSM QuadriBand (850/900/1800/1900 MHz), Dual Chip ou compatível para o uso de duas linhas no mesmo aparelho</t>
  </si>
  <si>
    <t xml:space="preserve">Pacote de voz e dados</t>
  </si>
  <si>
    <t xml:space="preserve">Chip com pacote de voz e dados para uso no aparelho de telefone móvel</t>
  </si>
  <si>
    <t xml:space="preserve">---</t>
  </si>
  <si>
    <t xml:space="preserve">*No caso do Chip com pacote de voz e dados, trata-se do valor unitário mensal.</t>
  </si>
  <si>
    <t xml:space="preserve">Município</t>
  </si>
  <si>
    <t xml:space="preserve">Valor da Tarifa
(Transporte Público)</t>
  </si>
  <si>
    <t xml:space="preserve">Fonte</t>
  </si>
  <si>
    <t xml:space="preserve">Caruaru</t>
  </si>
  <si>
    <t xml:space="preserve">https://g1.globo.com/pe/caruaru-regiao/noticia/2023/09/06/passagem-de-onibus-sobe-para-r-480-em-caruaru.ghtml</t>
  </si>
  <si>
    <t xml:space="preserve">Município de prestação dos serviços</t>
  </si>
  <si>
    <t xml:space="preserve">Alíquota do ISS</t>
  </si>
  <si>
    <t xml:space="preserve">Fonte legal</t>
  </si>
  <si>
    <r>
      <rPr>
        <sz val="8"/>
        <rFont val="Arial"/>
        <family val="2"/>
        <charset val="1"/>
      </rPr>
      <t xml:space="preserve">Art. 274-A, inciso III (demais serviços), da LEI COMPLEMENTAR N° 015, DE 05 DE JANEIRO DE 2009. O código </t>
    </r>
    <r>
      <rPr>
        <i val="true"/>
        <sz val="8"/>
        <rFont val="Arial"/>
        <family val="2"/>
        <charset val="1"/>
      </rPr>
      <t xml:space="preserve">“17.05 – Fornecimento de mão-de-obra, mesmo em caráter temporário, inclusive de empregados ou trabalhadores, avulsos ou temporários, contratados pelo prestador de serviço”</t>
    </r>
    <r>
      <rPr>
        <sz val="8"/>
        <rFont val="Arial"/>
        <family val="2"/>
        <charset val="1"/>
      </rPr>
      <t xml:space="preserve"> está entre os demais serviços indicados no art. 274, III. </t>
    </r>
  </si>
  <si>
    <r>
      <rPr>
        <i val="true"/>
        <sz val="8"/>
        <rFont val="Arial"/>
        <family val="2"/>
        <charset val="1"/>
      </rPr>
      <t xml:space="preserve">
</t>
    </r>
    <r>
      <rPr>
        <b val="true"/>
        <i val="true"/>
        <sz val="8"/>
        <rFont val="Arial"/>
        <family val="2"/>
        <charset val="1"/>
      </rPr>
      <t xml:space="preserve">Obs.:</t>
    </r>
    <r>
      <rPr>
        <i val="true"/>
        <sz val="8"/>
        <rFont val="Arial"/>
        <family val="2"/>
        <charset val="1"/>
      </rPr>
      <t xml:space="preserve"> Independentemente do percentual de tributo inserido na planilha, no pagamento serão retidos na fonte os percentuais estabelecidos na legislação vigente</t>
    </r>
  </si>
  <si>
    <t xml:space="preserve">GRUPO</t>
  </si>
  <si>
    <t xml:space="preserve">ITEM</t>
  </si>
  <si>
    <t xml:space="preserve">ESPECIFICAÇÃO</t>
  </si>
  <si>
    <t xml:space="preserve">CATSER</t>
  </si>
  <si>
    <t xml:space="preserve">LOCAL DE PRESTAÇÃO</t>
  </si>
  <si>
    <t xml:space="preserve">UNIDADE DE MEDIDA</t>
  </si>
  <si>
    <t xml:space="preserve">QUANTIDADE
[A]</t>
  </si>
  <si>
    <t xml:space="preserve">QUANTIDADE DE MESES
[B]</t>
  </si>
  <si>
    <t xml:space="preserve">QUANTIDADE TOTAL
[C] = [A] x [B]</t>
  </si>
  <si>
    <t xml:space="preserve">VALOR UNITÁRIO
[D]
</t>
  </si>
  <si>
    <t xml:space="preserve">VALOR TOTAL
[E] = [C] x [D]</t>
  </si>
  <si>
    <t xml:space="preserve">QUANTIDADE ANUAL
[F] = [C] / 5</t>
  </si>
  <si>
    <t xml:space="preserve">VALOR ANUAL
[G] = [F] x [D]</t>
  </si>
  <si>
    <t xml:space="preserve">Prestação de Serviços de condução de veículos oficiais (Motorista)</t>
  </si>
  <si>
    <t xml:space="preserve">DRF/Caruaru</t>
  </si>
  <si>
    <t xml:space="preserve">TOTAL ESTIMADO DA CONTRATAÇÃO – ITEM 7</t>
  </si>
  <si>
    <t xml:space="preserve">1) O valor unitário (Coluna “D”) é igual ao valor mensal por posto;</t>
  </si>
  <si>
    <t xml:space="preserve">2) A quantidade total (Coluna “C”) foi adaptada para efeito de cadastro dos itens de licitação e é igual à quantidade de postos (Coluna “A”), multiplicada pela quantidade de meses da duração inicial do contrato (Coluna “B”);</t>
  </si>
  <si>
    <t xml:space="preserve">3) O valor total (Coluna “E”) para a duração inicial do contrato, de 60 (sessenta) meses, é equivalente à quantidade total (Coluna “C”), multiplicada pelo valor unitário (Coluna “D”);</t>
  </si>
  <si>
    <t xml:space="preserve">4) Em caso de divergência, as informações constantes da tabela acima deverão prevalecer sobre os dados vinculados aos Códigos CATSER considerados no cadastro dos itens de licitação.</t>
  </si>
  <si>
    <r>
      <rPr>
        <i val="true"/>
        <sz val="8"/>
        <rFont val="Arial"/>
        <family val="2"/>
        <charset val="1"/>
      </rPr>
      <t xml:space="preserve">5) As colunas F e G foram criadas para o caso de ser necessário cadastrar a </t>
    </r>
    <r>
      <rPr>
        <b val="true"/>
        <i val="true"/>
        <u val="single"/>
        <sz val="8"/>
        <rFont val="Arial"/>
        <family val="2"/>
        <charset val="1"/>
      </rPr>
      <t xml:space="preserve">quantidade e o valor anual</t>
    </r>
    <r>
      <rPr>
        <i val="true"/>
        <sz val="8"/>
        <rFont val="Arial"/>
        <family val="2"/>
        <charset val="1"/>
      </rPr>
      <t xml:space="preserve"> no Portal Compras.</t>
    </r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</si>
</sst>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dd/mm/yyyy"/>
    <numFmt numFmtId="166" formatCode="0.00"/>
    <numFmt numFmtId="167" formatCode="_(* #,##0.00_);_(* \(#,##0.00\);_(* \-??_);_(@_)"/>
    <numFmt numFmtId="168" formatCode="0.00%"/>
    <numFmt numFmtId="169" formatCode="_(&quot;R$ &quot;* #,##0.00_);_(&quot;R$ &quot;* \(#,##0.00\);_(&quot;R$ &quot;* \-??_);_(@_)"/>
    <numFmt numFmtId="170" formatCode="&quot;R$ &quot;#,##0.00"/>
    <numFmt numFmtId="171" formatCode="0;[RED]\-0"/>
    <numFmt numFmtId="172" formatCode="#,##0.00"/>
    <numFmt numFmtId="173" formatCode="0.000%"/>
    <numFmt numFmtId="174" formatCode="0%"/>
    <numFmt numFmtId="175" formatCode="0.0000"/>
    <numFmt numFmtId="176" formatCode="0.0000%"/>
    <numFmt numFmtId="177" formatCode="#,##0"/>
    <numFmt numFmtId="178" formatCode="[$R$-416]\ #,##0.00;[RED]\-[$R$-416]\ #,##0.00"/>
    <numFmt numFmtId="179" formatCode="@"/>
  </numFmts>
  <fonts count="5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80008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8"/>
      <color rgb="FF003366"/>
      <name val="Cambria"/>
      <family val="2"/>
      <charset val="1"/>
    </font>
    <font>
      <sz val="9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8"/>
      <color rgb="FF800080"/>
      <name val="Arial"/>
      <family val="2"/>
      <charset val="1"/>
    </font>
    <font>
      <b val="true"/>
      <sz val="18"/>
      <color rgb="FF0000FF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8"/>
      <color rgb="FFFF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5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b val="true"/>
      <sz val="10"/>
      <color rgb="FF006B6B"/>
      <name val="Arial"/>
      <family val="2"/>
      <charset val="1"/>
    </font>
    <font>
      <sz val="10"/>
      <color rgb="FF009900"/>
      <name val="Arial"/>
      <family val="2"/>
      <charset val="1"/>
    </font>
    <font>
      <b val="true"/>
      <sz val="8"/>
      <color rgb="FFFF0000"/>
      <name val="Arial"/>
      <family val="2"/>
      <charset val="1"/>
    </font>
    <font>
      <b val="true"/>
      <sz val="10"/>
      <color rgb="FF009900"/>
      <name val="Arial"/>
      <family val="2"/>
      <charset val="1"/>
    </font>
    <font>
      <b val="true"/>
      <sz val="8"/>
      <color rgb="FF0047FF"/>
      <name val="Arial"/>
      <family val="2"/>
      <charset val="1"/>
    </font>
    <font>
      <b val="true"/>
      <sz val="10"/>
      <color rgb="FF0047FF"/>
      <name val="Arial"/>
      <family val="2"/>
      <charset val="1"/>
    </font>
    <font>
      <b val="true"/>
      <sz val="12"/>
      <color rgb="FF006B6B"/>
      <name val="Arial"/>
      <family val="2"/>
      <charset val="1"/>
    </font>
    <font>
      <b val="true"/>
      <sz val="11"/>
      <color rgb="FF0000FF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9"/>
      <name val="Arial"/>
      <family val="2"/>
      <charset val="1"/>
    </font>
    <font>
      <b val="true"/>
      <i val="true"/>
      <sz val="9"/>
      <color rgb="FFFF0000"/>
      <name val="Arial"/>
      <family val="2"/>
      <charset val="1"/>
    </font>
    <font>
      <b val="true"/>
      <strike val="true"/>
      <sz val="10"/>
      <color rgb="FF009900"/>
      <name val="Arial"/>
      <family val="2"/>
      <charset val="1"/>
    </font>
    <font>
      <sz val="9"/>
      <color rgb="FFFF0000"/>
      <name val="Arial"/>
      <family val="2"/>
      <charset val="1"/>
    </font>
    <font>
      <u val="single"/>
      <sz val="9"/>
      <color rgb="FFFF0000"/>
      <name val="Arial"/>
      <family val="2"/>
      <charset val="1"/>
    </font>
    <font>
      <i val="true"/>
      <sz val="8"/>
      <color rgb="FFFF0000"/>
      <name val="Arial"/>
      <family val="2"/>
      <charset val="1"/>
    </font>
    <font>
      <b val="true"/>
      <sz val="9"/>
      <color rgb="FF0000FF"/>
      <name val="Arial"/>
      <family val="2"/>
      <charset val="1"/>
    </font>
    <font>
      <b val="true"/>
      <i val="true"/>
      <sz val="8"/>
      <color rgb="FFFF0000"/>
      <name val="Arial"/>
      <family val="2"/>
      <charset val="1"/>
    </font>
    <font>
      <b val="true"/>
      <sz val="16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0"/>
      <color rgb="FF3333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2"/>
      <name val="Arial"/>
      <family val="2"/>
      <charset val="1"/>
    </font>
    <font>
      <sz val="8.5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i val="true"/>
      <sz val="12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8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i val="true"/>
      <sz val="8"/>
      <name val="Arial"/>
      <family val="2"/>
      <charset val="1"/>
    </font>
    <font>
      <b val="true"/>
      <i val="true"/>
      <sz val="8"/>
      <name val="Arial"/>
      <family val="2"/>
      <charset val="1"/>
    </font>
    <font>
      <i val="true"/>
      <sz val="8"/>
      <name val="Arial"/>
      <family val="1"/>
      <charset val="1"/>
    </font>
    <font>
      <b val="true"/>
      <i val="true"/>
      <u val="single"/>
      <sz val="8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FFFF99"/>
        <bgColor rgb="FFFFFF66"/>
      </patternFill>
    </fill>
    <fill>
      <patternFill patternType="solid">
        <fgColor rgb="FFFFFFFF"/>
        <bgColor rgb="FFFFFFF0"/>
      </patternFill>
    </fill>
    <fill>
      <patternFill patternType="solid">
        <fgColor rgb="FFDCDCDC"/>
        <bgColor rgb="FFEEEEEE"/>
      </patternFill>
    </fill>
    <fill>
      <patternFill patternType="solid">
        <fgColor rgb="FFFFFF00"/>
        <bgColor rgb="FFFFFF66"/>
      </patternFill>
    </fill>
    <fill>
      <patternFill patternType="solid">
        <fgColor rgb="FFFFFF66"/>
        <bgColor rgb="FFFFFF99"/>
      </patternFill>
    </fill>
    <fill>
      <patternFill patternType="solid">
        <fgColor rgb="FFCCFFFF"/>
        <bgColor rgb="FFCCFFCC"/>
      </patternFill>
    </fill>
    <fill>
      <patternFill patternType="solid">
        <fgColor rgb="FFFFFFF0"/>
        <bgColor rgb="FFFFFFFF"/>
      </patternFill>
    </fill>
    <fill>
      <patternFill patternType="solid">
        <fgColor rgb="FFEEEEEE"/>
        <bgColor rgb="FFFFFFF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7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7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1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0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2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5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7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1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6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6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6" borderId="5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4" fillId="6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6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0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8" fontId="2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8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3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3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6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7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27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6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6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38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3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8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8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1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9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9" fontId="14" fillId="3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14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8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0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4" fillId="8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14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8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0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0" fillId="8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9" fontId="0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4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1" fillId="4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46" fillId="9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1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1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8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8" fontId="4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9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0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6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4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14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2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50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Incorreto" xfId="20"/>
    <cellStyle name="Neutra" xfId="21"/>
    <cellStyle name="Título 5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9900"/>
      <rgbColor rgb="FF000080"/>
      <rgbColor rgb="FF808000"/>
      <rgbColor rgb="FF800080"/>
      <rgbColor rgb="FF006B6B"/>
      <rgbColor rgb="FFC0C0C0"/>
      <rgbColor rgb="FF808080"/>
      <rgbColor rgb="FF9999FF"/>
      <rgbColor rgb="FF993366"/>
      <rgbColor rgb="FFFFFFF0"/>
      <rgbColor rgb="FFCCFFFF"/>
      <rgbColor rgb="FF660066"/>
      <rgbColor rgb="FFFF8080"/>
      <rgbColor rgb="FF0047FF"/>
      <rgbColor rgb="FFDCDCDC"/>
      <rgbColor rgb="FF000080"/>
      <rgbColor rgb="FFFF00FF"/>
      <rgbColor rgb="FFFFFF66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customXml" Target="../customXml/item48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47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7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I32" activeCellId="0" sqref="I32"/>
    </sheetView>
  </sheetViews>
  <sheetFormatPr defaultColWidth="9.1484375" defaultRowHeight="12.8" zeroHeight="false" outlineLevelRow="0" outlineLevelCol="0"/>
  <cols>
    <col collapsed="false" customWidth="true" hidden="false" outlineLevel="0" max="1" min="1" style="1" width="15.25"/>
    <col collapsed="false" customWidth="true" hidden="false" outlineLevel="0" max="2" min="2" style="1" width="11.14"/>
    <col collapsed="false" customWidth="true" hidden="false" outlineLevel="0" max="3" min="3" style="1" width="13.23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4"/>
    <col collapsed="false" customWidth="true" hidden="false" outlineLevel="0" max="7" min="7" style="1" width="9.79"/>
    <col collapsed="false" customWidth="true" hidden="false" outlineLevel="0" max="8" min="8" style="1" width="12.5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1"/>
    <col collapsed="false" customWidth="true" hidden="false" outlineLevel="0" max="15" min="14" style="1" width="9.23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Format="false" ht="32.8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7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8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8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8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4.1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customFormat="false" ht="12.8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</row>
    <row r="9" customFormat="false" ht="12.8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11</v>
      </c>
      <c r="I9" s="7"/>
    </row>
    <row r="10" customFormat="false" ht="35.0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s="11" customFormat="true" ht="12.8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customFormat="false" ht="14.15" hidden="false" customHeight="true" outlineLevel="0" collapsed="false">
      <c r="A12" s="12" t="s">
        <v>17</v>
      </c>
      <c r="B12" s="12"/>
      <c r="C12" s="12"/>
      <c r="D12" s="12"/>
      <c r="E12" s="12"/>
      <c r="F12" s="12"/>
      <c r="G12" s="12"/>
      <c r="H12" s="12"/>
      <c r="I12" s="12"/>
    </row>
    <row r="13" customFormat="false" ht="35.05" hidden="false" customHeight="true" outlineLevel="0" collapsed="false">
      <c r="A13" s="13" t="s">
        <v>18</v>
      </c>
      <c r="B13" s="13"/>
      <c r="C13" s="13"/>
      <c r="D13" s="13"/>
      <c r="E13" s="13"/>
      <c r="F13" s="14" t="s">
        <v>19</v>
      </c>
      <c r="G13" s="14"/>
      <c r="H13" s="14" t="s">
        <v>20</v>
      </c>
      <c r="I13" s="14"/>
    </row>
    <row r="14" customFormat="false" ht="12.8" hidden="false" customHeight="true" outlineLevel="0" collapsed="false">
      <c r="A14" s="15" t="s">
        <v>21</v>
      </c>
      <c r="B14" s="15"/>
      <c r="C14" s="15"/>
      <c r="D14" s="15"/>
      <c r="E14" s="15"/>
      <c r="F14" s="16" t="s">
        <v>22</v>
      </c>
      <c r="G14" s="16"/>
      <c r="H14" s="17" t="n">
        <v>4</v>
      </c>
      <c r="I14" s="17"/>
    </row>
    <row r="15" customFormat="false" ht="12.8" hidden="false" customHeight="false" outlineLevel="0" collapsed="false">
      <c r="A15" s="18"/>
      <c r="B15" s="18"/>
      <c r="C15" s="18"/>
      <c r="D15" s="18"/>
      <c r="E15" s="18"/>
      <c r="F15" s="18"/>
      <c r="G15" s="18"/>
      <c r="H15" s="18"/>
      <c r="I15" s="18"/>
      <c r="J15" s="19"/>
      <c r="K15" s="20"/>
      <c r="L15" s="21"/>
    </row>
    <row r="16" customFormat="false" ht="43.25" hidden="false" customHeight="true" outlineLevel="0" collapsed="false">
      <c r="A16" s="22" t="s">
        <v>23</v>
      </c>
      <c r="B16" s="22"/>
      <c r="C16" s="22"/>
      <c r="D16" s="22"/>
      <c r="E16" s="22"/>
      <c r="F16" s="22"/>
      <c r="G16" s="22"/>
      <c r="H16" s="22"/>
      <c r="I16" s="22"/>
      <c r="J16" s="19"/>
      <c r="K16" s="20"/>
      <c r="L16" s="21"/>
    </row>
    <row r="17" customFormat="false" ht="12.8" hidden="false" customHeight="fals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9"/>
      <c r="K17" s="20"/>
      <c r="L17" s="21"/>
    </row>
    <row r="18" customFormat="false" ht="43.25" hidden="false" customHeight="true" outlineLevel="0" collapsed="false">
      <c r="A18" s="23" t="s">
        <v>24</v>
      </c>
      <c r="B18" s="23"/>
      <c r="C18" s="23"/>
      <c r="D18" s="23"/>
      <c r="E18" s="23"/>
      <c r="F18" s="23"/>
      <c r="G18" s="23"/>
      <c r="H18" s="23"/>
      <c r="I18" s="23"/>
      <c r="J18" s="19"/>
      <c r="K18" s="20"/>
      <c r="L18" s="21"/>
    </row>
    <row r="19" customFormat="false" ht="18.55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19"/>
      <c r="K19" s="20"/>
      <c r="L19" s="21"/>
    </row>
    <row r="20" customFormat="false" ht="14.1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  <c r="IW20" s="11"/>
    </row>
    <row r="21" s="26" customFormat="true" ht="26.8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5" t="s">
        <v>21</v>
      </c>
      <c r="I21" s="2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customFormat="false" ht="13.8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27" t="s">
        <v>28</v>
      </c>
      <c r="I22" s="27"/>
    </row>
    <row r="23" customFormat="false" ht="25.35" hidden="false" customHeight="true" outlineLevel="0" collapsed="false">
      <c r="A23" s="9" t="n">
        <v>3</v>
      </c>
      <c r="B23" s="28" t="s">
        <v>29</v>
      </c>
      <c r="C23" s="28"/>
      <c r="D23" s="28"/>
      <c r="E23" s="28"/>
      <c r="F23" s="28"/>
      <c r="G23" s="28"/>
      <c r="H23" s="29" t="n">
        <v>2757.43</v>
      </c>
      <c r="I23" s="29"/>
    </row>
    <row r="24" customFormat="false" ht="14.1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31</v>
      </c>
      <c r="I24" s="30"/>
    </row>
    <row r="25" customFormat="false" ht="13.8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 t="n">
        <v>45292</v>
      </c>
      <c r="I25" s="31"/>
    </row>
    <row r="26" customFormat="false" ht="12.8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</row>
    <row r="27" customFormat="false" ht="22.35" hidden="false" customHeight="true" outlineLevel="0" collapsed="false">
      <c r="A27" s="33" t="s">
        <v>33</v>
      </c>
      <c r="B27" s="33"/>
      <c r="C27" s="33"/>
      <c r="D27" s="33"/>
      <c r="E27" s="33"/>
      <c r="F27" s="33"/>
      <c r="G27" s="33"/>
      <c r="H27" s="33"/>
      <c r="I27" s="33"/>
    </row>
    <row r="28" customFormat="false" ht="12.8" hidden="false" customHeight="false" outlineLevel="0" collapsed="false">
      <c r="A28" s="34"/>
      <c r="B28" s="34"/>
      <c r="C28" s="34"/>
      <c r="D28" s="34"/>
      <c r="E28" s="34"/>
      <c r="F28" s="34"/>
      <c r="G28" s="34"/>
      <c r="H28" s="34"/>
      <c r="I28" s="34"/>
    </row>
    <row r="29" customFormat="false" ht="15" hidden="false" customHeight="true" outlineLevel="0" collapsed="false">
      <c r="A29" s="35" t="s">
        <v>34</v>
      </c>
      <c r="B29" s="35"/>
      <c r="C29" s="35"/>
      <c r="D29" s="35"/>
      <c r="E29" s="35"/>
      <c r="F29" s="35"/>
      <c r="G29" s="35"/>
      <c r="H29" s="35"/>
      <c r="I29" s="35"/>
    </row>
    <row r="30" customFormat="false" ht="26.85" hidden="false" customHeight="true" outlineLevel="0" collapsed="false">
      <c r="A30" s="36" t="n">
        <v>1</v>
      </c>
      <c r="B30" s="37" t="s">
        <v>35</v>
      </c>
      <c r="C30" s="37"/>
      <c r="D30" s="37"/>
      <c r="E30" s="37"/>
      <c r="F30" s="37"/>
      <c r="G30" s="37"/>
      <c r="H30" s="36" t="s">
        <v>36</v>
      </c>
      <c r="I30" s="36" t="s">
        <v>37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6"/>
      <c r="EZ30" s="26"/>
      <c r="FA30" s="26"/>
      <c r="FB30" s="26"/>
      <c r="FC30" s="26"/>
      <c r="FD30" s="26"/>
      <c r="FE30" s="26"/>
      <c r="FF30" s="26"/>
      <c r="FG30" s="26"/>
      <c r="FH30" s="26"/>
      <c r="FI30" s="26"/>
      <c r="FJ30" s="26"/>
      <c r="FK30" s="26"/>
      <c r="FL30" s="26"/>
      <c r="FM30" s="26"/>
      <c r="FN30" s="26"/>
      <c r="FO30" s="26"/>
      <c r="FP30" s="26"/>
      <c r="FQ30" s="26"/>
      <c r="FR30" s="26"/>
      <c r="FS30" s="26"/>
      <c r="FT30" s="26"/>
      <c r="FU30" s="26"/>
      <c r="FV30" s="26"/>
      <c r="FW30" s="26"/>
      <c r="FX30" s="26"/>
      <c r="FY30" s="26"/>
      <c r="FZ30" s="26"/>
      <c r="GA30" s="26"/>
      <c r="GB30" s="26"/>
      <c r="GC30" s="26"/>
      <c r="GD30" s="26"/>
      <c r="GE30" s="26"/>
      <c r="GF30" s="26"/>
      <c r="GG30" s="26"/>
      <c r="GH30" s="26"/>
      <c r="GI30" s="26"/>
      <c r="GJ30" s="26"/>
      <c r="GK30" s="26"/>
      <c r="GL30" s="26"/>
      <c r="GM30" s="26"/>
      <c r="GN30" s="26"/>
      <c r="GO30" s="26"/>
      <c r="GP30" s="26"/>
      <c r="GQ30" s="26"/>
      <c r="GR30" s="26"/>
      <c r="GS30" s="26"/>
      <c r="GT30" s="26"/>
      <c r="GU30" s="26"/>
      <c r="GV30" s="26"/>
      <c r="GW30" s="26"/>
      <c r="GX30" s="26"/>
      <c r="GY30" s="26"/>
      <c r="GZ30" s="26"/>
      <c r="HA30" s="26"/>
      <c r="HB30" s="26"/>
      <c r="HC30" s="26"/>
      <c r="HD30" s="26"/>
      <c r="HE30" s="26"/>
      <c r="HF30" s="26"/>
      <c r="HG30" s="26"/>
      <c r="HH30" s="26"/>
      <c r="HI30" s="26"/>
      <c r="HJ30" s="26"/>
      <c r="HK30" s="26"/>
      <c r="HL30" s="26"/>
      <c r="HM30" s="26"/>
      <c r="HN30" s="26"/>
      <c r="HO30" s="26"/>
      <c r="HP30" s="26"/>
      <c r="HQ30" s="26"/>
      <c r="HR30" s="26"/>
      <c r="HS30" s="26"/>
      <c r="HT30" s="26"/>
      <c r="HU30" s="26"/>
      <c r="HV30" s="26"/>
      <c r="HW30" s="26"/>
      <c r="HX30" s="26"/>
      <c r="HY30" s="26"/>
      <c r="HZ30" s="26"/>
      <c r="IA30" s="26"/>
      <c r="IB30" s="26"/>
      <c r="IC30" s="26"/>
      <c r="ID30" s="26"/>
      <c r="IE30" s="26"/>
      <c r="IF30" s="26"/>
      <c r="IG30" s="26"/>
      <c r="IH30" s="26"/>
      <c r="II30" s="26"/>
      <c r="IJ30" s="26"/>
      <c r="IK30" s="26"/>
      <c r="IL30" s="26"/>
      <c r="IM30" s="26"/>
      <c r="IN30" s="26"/>
      <c r="IO30" s="26"/>
      <c r="IP30" s="26"/>
      <c r="IQ30" s="26"/>
      <c r="IR30" s="26"/>
      <c r="IS30" s="26"/>
      <c r="IT30" s="26"/>
      <c r="IU30" s="26"/>
      <c r="IV30" s="26"/>
      <c r="IW30" s="26"/>
    </row>
    <row r="31" customFormat="false" ht="14.1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8" t="n">
        <f aca="false">ROUND((44/6)*30*(H23/220),2)</f>
        <v>2757.43</v>
      </c>
    </row>
    <row r="32" customFormat="false" ht="12.8" hidden="false" customHeight="true" outlineLevel="0" collapsed="false">
      <c r="A32" s="9" t="s">
        <v>9</v>
      </c>
      <c r="B32" s="28" t="s">
        <v>39</v>
      </c>
      <c r="C32" s="28"/>
      <c r="D32" s="28"/>
      <c r="E32" s="28"/>
      <c r="F32" s="28"/>
      <c r="G32" s="28"/>
      <c r="H32" s="39"/>
      <c r="I32" s="38"/>
    </row>
    <row r="33" customFormat="false" ht="12.8" hidden="false" customHeight="true" outlineLevel="0" collapsed="false">
      <c r="A33" s="9" t="s">
        <v>12</v>
      </c>
      <c r="B33" s="40" t="s">
        <v>40</v>
      </c>
      <c r="C33" s="40"/>
      <c r="D33" s="40"/>
      <c r="E33" s="40"/>
      <c r="F33" s="40"/>
      <c r="G33" s="40"/>
      <c r="H33" s="41"/>
      <c r="I33" s="38" t="n">
        <f aca="false">ROUND(H33*I31,2)</f>
        <v>0</v>
      </c>
    </row>
    <row r="34" customFormat="false" ht="12.8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8"/>
    </row>
    <row r="35" customFormat="false" ht="12.8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2"/>
    </row>
    <row r="36" customFormat="false" ht="12.8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8"/>
    </row>
    <row r="37" customFormat="false" ht="13.8" hidden="false" customHeight="true" outlineLevel="0" collapsed="false">
      <c r="A37" s="43" t="s">
        <v>46</v>
      </c>
      <c r="B37" s="43"/>
      <c r="C37" s="43"/>
      <c r="D37" s="43"/>
      <c r="E37" s="43"/>
      <c r="F37" s="43"/>
      <c r="G37" s="43"/>
      <c r="H37" s="43"/>
      <c r="I37" s="44" t="n">
        <f aca="false">SUM(I31:I36)</f>
        <v>2757.43</v>
      </c>
    </row>
    <row r="38" s="46" customFormat="true" ht="12.8" hidden="false" customHeight="false" outlineLevel="0" collapsed="false">
      <c r="A38" s="45"/>
      <c r="B38" s="45"/>
      <c r="C38" s="45"/>
      <c r="D38" s="45"/>
      <c r="E38" s="45"/>
      <c r="F38" s="45"/>
      <c r="G38" s="45"/>
      <c r="H38" s="45"/>
      <c r="I38" s="4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customFormat="false" ht="12.8" hidden="false" customHeight="true" outlineLevel="0" collapsed="false">
      <c r="A39" s="47" t="s">
        <v>47</v>
      </c>
      <c r="B39" s="47"/>
      <c r="C39" s="47"/>
      <c r="D39" s="47"/>
      <c r="E39" s="47"/>
      <c r="F39" s="47"/>
      <c r="G39" s="47"/>
      <c r="H39" s="47"/>
      <c r="I39" s="47"/>
    </row>
    <row r="40" customFormat="false" ht="12.8" hidden="false" customHeight="false" outlineLevel="0" collapsed="false">
      <c r="A40" s="48"/>
      <c r="B40" s="48"/>
      <c r="C40" s="48"/>
      <c r="D40" s="48"/>
      <c r="E40" s="48"/>
      <c r="F40" s="48"/>
      <c r="G40" s="48"/>
      <c r="H40" s="48"/>
      <c r="I40" s="48"/>
    </row>
    <row r="41" s="1" customFormat="true" ht="15" hidden="false" customHeight="false" outlineLevel="0" collapsed="false">
      <c r="A41" s="49" t="s">
        <v>48</v>
      </c>
      <c r="B41" s="49"/>
      <c r="C41" s="49"/>
      <c r="D41" s="49"/>
      <c r="E41" s="49"/>
      <c r="F41" s="49"/>
      <c r="G41" s="49"/>
      <c r="H41" s="49"/>
      <c r="I41" s="49"/>
    </row>
    <row r="42" s="1" customFormat="true" ht="13.8" hidden="false" customHeight="false" outlineLevel="0" collapsed="false">
      <c r="A42" s="50" t="s">
        <v>49</v>
      </c>
      <c r="B42" s="50"/>
      <c r="C42" s="50"/>
      <c r="D42" s="50"/>
      <c r="E42" s="50"/>
      <c r="F42" s="50"/>
      <c r="G42" s="50"/>
      <c r="H42" s="50"/>
      <c r="I42" s="50"/>
    </row>
    <row r="43" s="1" customFormat="true" ht="14.15" hidden="false" customHeight="false" outlineLevel="0" collapsed="false">
      <c r="A43" s="51" t="s">
        <v>50</v>
      </c>
      <c r="B43" s="51" t="s">
        <v>51</v>
      </c>
      <c r="C43" s="51"/>
      <c r="D43" s="51"/>
      <c r="E43" s="51"/>
      <c r="F43" s="51"/>
      <c r="G43" s="51"/>
      <c r="H43" s="51"/>
      <c r="I43" s="12" t="s">
        <v>52</v>
      </c>
    </row>
    <row r="44" s="1" customFormat="true" ht="23.1" hidden="false" customHeight="true" outlineLevel="0" collapsed="false">
      <c r="A44" s="52" t="s">
        <v>7</v>
      </c>
      <c r="B44" s="28" t="s">
        <v>53</v>
      </c>
      <c r="C44" s="28"/>
      <c r="D44" s="28"/>
      <c r="E44" s="28"/>
      <c r="F44" s="28"/>
      <c r="G44" s="28"/>
      <c r="H44" s="39" t="n">
        <v>0.0833</v>
      </c>
      <c r="I44" s="17" t="n">
        <f aca="false">ROUND($I$37*H44,2)</f>
        <v>229.69</v>
      </c>
    </row>
    <row r="45" s="1" customFormat="true" ht="88.8" hidden="false" customHeight="true" outlineLevel="0" collapsed="false">
      <c r="A45" s="52" t="s">
        <v>9</v>
      </c>
      <c r="B45" s="28" t="s">
        <v>54</v>
      </c>
      <c r="C45" s="28"/>
      <c r="D45" s="28"/>
      <c r="E45" s="28"/>
      <c r="F45" s="28"/>
      <c r="G45" s="28"/>
      <c r="H45" s="53" t="n">
        <v>0.03025</v>
      </c>
      <c r="I45" s="17" t="n">
        <f aca="false">ROUND($I$37*H45,2)</f>
        <v>83.41</v>
      </c>
    </row>
    <row r="46" s="1" customFormat="true" ht="12.8" hidden="false" customHeight="false" outlineLevel="0" collapsed="false">
      <c r="A46" s="54" t="s">
        <v>55</v>
      </c>
      <c r="B46" s="54"/>
      <c r="C46" s="54"/>
      <c r="D46" s="54"/>
      <c r="E46" s="54"/>
      <c r="F46" s="54"/>
      <c r="G46" s="54"/>
      <c r="H46" s="54"/>
      <c r="I46" s="55" t="n">
        <f aca="false">SUM(I44+I45)</f>
        <v>313.1</v>
      </c>
    </row>
    <row r="47" s="1" customFormat="true" ht="15" hidden="false" customHeight="false" outlineLevel="0" collapsed="false">
      <c r="A47" s="56"/>
      <c r="B47" s="56"/>
      <c r="C47" s="56"/>
      <c r="D47" s="56"/>
      <c r="E47" s="56"/>
      <c r="F47" s="56"/>
      <c r="G47" s="56"/>
      <c r="H47" s="56"/>
      <c r="I47" s="5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  <c r="GD47" s="46"/>
      <c r="GE47" s="46"/>
      <c r="GF47" s="46"/>
      <c r="GG47" s="46"/>
      <c r="GH47" s="46"/>
      <c r="GI47" s="46"/>
      <c r="GJ47" s="46"/>
      <c r="GK47" s="46"/>
      <c r="GL47" s="46"/>
      <c r="GM47" s="46"/>
      <c r="GN47" s="46"/>
      <c r="GO47" s="46"/>
      <c r="GP47" s="46"/>
      <c r="GQ47" s="46"/>
      <c r="GR47" s="46"/>
      <c r="GS47" s="46"/>
      <c r="GT47" s="46"/>
      <c r="GU47" s="46"/>
      <c r="GV47" s="46"/>
      <c r="GW47" s="46"/>
      <c r="GX47" s="46"/>
      <c r="GY47" s="46"/>
      <c r="GZ47" s="46"/>
      <c r="HA47" s="46"/>
      <c r="HB47" s="46"/>
      <c r="HC47" s="46"/>
      <c r="HD47" s="46"/>
      <c r="HE47" s="46"/>
      <c r="HF47" s="46"/>
      <c r="HG47" s="46"/>
      <c r="HH47" s="46"/>
      <c r="HI47" s="46"/>
      <c r="HJ47" s="46"/>
      <c r="HK47" s="46"/>
      <c r="HL47" s="46"/>
      <c r="HM47" s="46"/>
      <c r="HN47" s="46"/>
      <c r="HO47" s="46"/>
      <c r="HP47" s="46"/>
      <c r="HQ47" s="46"/>
      <c r="HR47" s="46"/>
      <c r="HS47" s="46"/>
      <c r="HT47" s="46"/>
      <c r="HU47" s="46"/>
      <c r="HV47" s="46"/>
      <c r="HW47" s="46"/>
      <c r="HX47" s="46"/>
      <c r="HY47" s="46"/>
      <c r="HZ47" s="46"/>
      <c r="IA47" s="46"/>
      <c r="IB47" s="46"/>
      <c r="IC47" s="46"/>
      <c r="ID47" s="46"/>
      <c r="IE47" s="46"/>
      <c r="IF47" s="46"/>
      <c r="IG47" s="46"/>
      <c r="IH47" s="46"/>
      <c r="II47" s="46"/>
      <c r="IJ47" s="46"/>
      <c r="IK47" s="46"/>
      <c r="IL47" s="46"/>
      <c r="IM47" s="46"/>
      <c r="IN47" s="46"/>
      <c r="IO47" s="46"/>
      <c r="IP47" s="46"/>
      <c r="IQ47" s="46"/>
      <c r="IR47" s="46"/>
      <c r="IS47" s="46"/>
      <c r="IT47" s="46"/>
      <c r="IU47" s="46"/>
      <c r="IV47" s="46"/>
      <c r="IW47" s="46"/>
    </row>
    <row r="48" s="1" customFormat="true" ht="43.25" hidden="false" customHeight="true" outlineLevel="0" collapsed="false">
      <c r="A48" s="22" t="s">
        <v>56</v>
      </c>
      <c r="B48" s="22"/>
      <c r="C48" s="22"/>
      <c r="D48" s="22"/>
      <c r="E48" s="22"/>
      <c r="F48" s="22"/>
      <c r="G48" s="22"/>
      <c r="H48" s="22"/>
      <c r="I48" s="22"/>
    </row>
    <row r="49" customFormat="false" ht="12.8" hidden="false" customHeight="false" outlineLevel="0" collapsed="false">
      <c r="A49" s="57"/>
      <c r="B49" s="57"/>
      <c r="C49" s="57"/>
      <c r="D49" s="57"/>
      <c r="E49" s="57"/>
      <c r="F49" s="57"/>
      <c r="G49" s="57"/>
      <c r="H49" s="57"/>
      <c r="I49" s="57"/>
    </row>
    <row r="50" customFormat="false" ht="26.85" hidden="false" customHeight="true" outlineLevel="0" collapsed="false">
      <c r="A50" s="58" t="s">
        <v>57</v>
      </c>
      <c r="B50" s="58"/>
      <c r="C50" s="58"/>
      <c r="D50" s="58"/>
      <c r="E50" s="58"/>
      <c r="F50" s="58"/>
      <c r="G50" s="58"/>
      <c r="H50" s="58"/>
      <c r="I50" s="58"/>
    </row>
    <row r="51" customFormat="false" ht="26.85" hidden="false" customHeight="true" outlineLevel="0" collapsed="false">
      <c r="A51" s="59" t="s">
        <v>58</v>
      </c>
      <c r="B51" s="37" t="s">
        <v>59</v>
      </c>
      <c r="C51" s="37"/>
      <c r="D51" s="37"/>
      <c r="E51" s="37"/>
      <c r="F51" s="37"/>
      <c r="G51" s="37"/>
      <c r="H51" s="37" t="s">
        <v>60</v>
      </c>
      <c r="I51" s="37" t="s">
        <v>61</v>
      </c>
    </row>
    <row r="52" customFormat="false" ht="12.8" hidden="false" customHeight="true" outlineLevel="0" collapsed="false">
      <c r="A52" s="60" t="s">
        <v>7</v>
      </c>
      <c r="B52" s="6" t="s">
        <v>62</v>
      </c>
      <c r="C52" s="6"/>
      <c r="D52" s="6"/>
      <c r="E52" s="6"/>
      <c r="F52" s="6"/>
      <c r="G52" s="6"/>
      <c r="H52" s="61" t="n">
        <v>0.2</v>
      </c>
      <c r="I52" s="62" t="n">
        <f aca="false">ROUND(($I$37+$I$46)*H52,2)</f>
        <v>614.11</v>
      </c>
    </row>
    <row r="53" customFormat="false" ht="12.8" hidden="false" customHeight="true" outlineLevel="0" collapsed="false">
      <c r="A53" s="60" t="s">
        <v>9</v>
      </c>
      <c r="B53" s="6" t="s">
        <v>63</v>
      </c>
      <c r="C53" s="6"/>
      <c r="D53" s="6"/>
      <c r="E53" s="6"/>
      <c r="F53" s="6"/>
      <c r="G53" s="6"/>
      <c r="H53" s="61" t="n">
        <v>0.025</v>
      </c>
      <c r="I53" s="62" t="n">
        <f aca="false">ROUND(($I$37+$I$46)*H53,2)</f>
        <v>76.76</v>
      </c>
    </row>
    <row r="54" customFormat="false" ht="39.55" hidden="false" customHeight="true" outlineLevel="0" collapsed="false">
      <c r="A54" s="60" t="s">
        <v>12</v>
      </c>
      <c r="B54" s="6" t="s">
        <v>64</v>
      </c>
      <c r="C54" s="6"/>
      <c r="D54" s="63" t="s">
        <v>65</v>
      </c>
      <c r="E54" s="64" t="n">
        <v>0.02</v>
      </c>
      <c r="F54" s="63" t="s">
        <v>66</v>
      </c>
      <c r="G54" s="65" t="n">
        <v>2</v>
      </c>
      <c r="H54" s="66" t="n">
        <f aca="false">ROUND((E54*G54),6)</f>
        <v>0.04</v>
      </c>
      <c r="I54" s="62" t="n">
        <f aca="false">ROUND(($I$37+$I$46)*H54,2)</f>
        <v>122.82</v>
      </c>
    </row>
    <row r="55" customFormat="false" ht="12.8" hidden="false" customHeight="true" outlineLevel="0" collapsed="false">
      <c r="A55" s="60" t="s">
        <v>15</v>
      </c>
      <c r="B55" s="6" t="s">
        <v>67</v>
      </c>
      <c r="C55" s="6"/>
      <c r="D55" s="6"/>
      <c r="E55" s="6"/>
      <c r="F55" s="6"/>
      <c r="G55" s="6"/>
      <c r="H55" s="61" t="n">
        <v>0.015</v>
      </c>
      <c r="I55" s="62" t="n">
        <f aca="false">ROUND(($I$37+$I$46)*H55,2)</f>
        <v>46.06</v>
      </c>
    </row>
    <row r="56" customFormat="false" ht="12.8" hidden="false" customHeight="true" outlineLevel="0" collapsed="false">
      <c r="A56" s="60" t="s">
        <v>42</v>
      </c>
      <c r="B56" s="6" t="s">
        <v>68</v>
      </c>
      <c r="C56" s="6"/>
      <c r="D56" s="6"/>
      <c r="E56" s="6"/>
      <c r="F56" s="6"/>
      <c r="G56" s="6"/>
      <c r="H56" s="61" t="n">
        <v>0.01</v>
      </c>
      <c r="I56" s="62" t="n">
        <f aca="false">ROUND(($I$37+$I$46)*H56,2)</f>
        <v>30.71</v>
      </c>
    </row>
    <row r="57" customFormat="false" ht="12.8" hidden="false" customHeight="true" outlineLevel="0" collapsed="false">
      <c r="A57" s="60" t="s">
        <v>44</v>
      </c>
      <c r="B57" s="6" t="s">
        <v>69</v>
      </c>
      <c r="C57" s="6"/>
      <c r="D57" s="6"/>
      <c r="E57" s="6"/>
      <c r="F57" s="6"/>
      <c r="G57" s="6"/>
      <c r="H57" s="61" t="n">
        <v>0.006</v>
      </c>
      <c r="I57" s="62" t="n">
        <f aca="false">ROUND(($I$37+$I$46)*H57,2)</f>
        <v>18.42</v>
      </c>
    </row>
    <row r="58" customFormat="false" ht="12.8" hidden="false" customHeight="true" outlineLevel="0" collapsed="false">
      <c r="A58" s="60" t="s">
        <v>70</v>
      </c>
      <c r="B58" s="6" t="s">
        <v>71</v>
      </c>
      <c r="C58" s="6"/>
      <c r="D58" s="6"/>
      <c r="E58" s="6"/>
      <c r="F58" s="6"/>
      <c r="G58" s="6"/>
      <c r="H58" s="61" t="n">
        <v>0.002</v>
      </c>
      <c r="I58" s="62" t="n">
        <f aca="false">ROUND(($I$37+$I$46)*H58,2)</f>
        <v>6.14</v>
      </c>
    </row>
    <row r="59" customFormat="false" ht="12.8" hidden="false" customHeight="true" outlineLevel="0" collapsed="false">
      <c r="A59" s="60" t="s">
        <v>72</v>
      </c>
      <c r="B59" s="6" t="s">
        <v>73</v>
      </c>
      <c r="C59" s="6"/>
      <c r="D59" s="6"/>
      <c r="E59" s="6"/>
      <c r="F59" s="6"/>
      <c r="G59" s="6"/>
      <c r="H59" s="61" t="n">
        <v>0.08</v>
      </c>
      <c r="I59" s="62" t="n">
        <f aca="false">ROUND(($I$37+$I$46)*H59,2)</f>
        <v>245.64</v>
      </c>
    </row>
    <row r="60" customFormat="false" ht="12.8" hidden="false" customHeight="false" outlineLevel="0" collapsed="false">
      <c r="A60" s="54" t="s">
        <v>55</v>
      </c>
      <c r="B60" s="54"/>
      <c r="C60" s="54"/>
      <c r="D60" s="54"/>
      <c r="E60" s="54"/>
      <c r="F60" s="54"/>
      <c r="G60" s="54"/>
      <c r="H60" s="67" t="n">
        <f aca="false">SUM(H52:H59)</f>
        <v>0.378</v>
      </c>
      <c r="I60" s="68" t="n">
        <f aca="false">SUM(I52:I59)</f>
        <v>1160.66</v>
      </c>
    </row>
    <row r="61" s="73" customFormat="true" ht="12.8" hidden="false" customHeight="false" outlineLevel="0" collapsed="false">
      <c r="A61" s="69"/>
      <c r="B61" s="70"/>
      <c r="C61" s="70"/>
      <c r="D61" s="70"/>
      <c r="E61" s="70"/>
      <c r="F61" s="70"/>
      <c r="G61" s="70"/>
      <c r="H61" s="71"/>
      <c r="I61" s="7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customFormat="false" ht="64.15" hidden="false" customHeight="true" outlineLevel="0" collapsed="false">
      <c r="A62" s="22" t="s">
        <v>74</v>
      </c>
      <c r="B62" s="22"/>
      <c r="C62" s="22"/>
      <c r="D62" s="22"/>
      <c r="E62" s="22"/>
      <c r="F62" s="22"/>
      <c r="G62" s="22"/>
      <c r="H62" s="22"/>
      <c r="I62" s="22"/>
    </row>
    <row r="63" customFormat="false" ht="12.8" hidden="false" customHeight="false" outlineLevel="0" collapsed="false">
      <c r="A63" s="18"/>
      <c r="B63" s="18"/>
      <c r="C63" s="18"/>
      <c r="D63" s="18"/>
      <c r="E63" s="18"/>
      <c r="F63" s="18"/>
      <c r="G63" s="18"/>
      <c r="H63" s="18"/>
      <c r="I63" s="18"/>
    </row>
    <row r="64" customFormat="false" ht="13.8" hidden="false" customHeight="false" outlineLevel="0" collapsed="false">
      <c r="A64" s="74" t="s">
        <v>75</v>
      </c>
      <c r="B64" s="74"/>
      <c r="C64" s="74"/>
      <c r="D64" s="74"/>
      <c r="E64" s="74"/>
      <c r="F64" s="74"/>
      <c r="G64" s="74"/>
      <c r="H64" s="74"/>
      <c r="I64" s="74"/>
    </row>
    <row r="65" customFormat="false" ht="14.15" hidden="false" customHeight="true" outlineLevel="0" collapsed="false">
      <c r="A65" s="75" t="s">
        <v>76</v>
      </c>
      <c r="B65" s="37" t="s">
        <v>77</v>
      </c>
      <c r="C65" s="37"/>
      <c r="D65" s="37"/>
      <c r="E65" s="37"/>
      <c r="F65" s="37"/>
      <c r="G65" s="37"/>
      <c r="H65" s="37"/>
      <c r="I65" s="37" t="s">
        <v>52</v>
      </c>
    </row>
    <row r="66" customFormat="false" ht="12.8" hidden="false" customHeight="true" outlineLevel="0" collapsed="false">
      <c r="A66" s="52" t="s">
        <v>7</v>
      </c>
      <c r="B66" s="76" t="s">
        <v>78</v>
      </c>
      <c r="C66" s="76"/>
      <c r="D66" s="76"/>
      <c r="E66" s="76"/>
      <c r="F66" s="76"/>
      <c r="G66" s="76"/>
      <c r="H66" s="76"/>
      <c r="I66" s="62" t="n">
        <f aca="false">IF(ROUND((H69*H67*H68)-(I31*H70),2)&lt;0,0,ROUND((H69*H67*H68)-(I31*H70),2))</f>
        <v>45.75</v>
      </c>
    </row>
    <row r="67" customFormat="false" ht="22.35" hidden="false" customHeight="true" outlineLevel="0" collapsed="false">
      <c r="A67" s="52"/>
      <c r="B67" s="77" t="s">
        <v>79</v>
      </c>
      <c r="C67" s="77"/>
      <c r="D67" s="77"/>
      <c r="E67" s="77"/>
      <c r="F67" s="77"/>
      <c r="G67" s="77"/>
      <c r="H67" s="78" t="n">
        <f aca="false">'Tarifa Transporte'!B2</f>
        <v>4.8</v>
      </c>
      <c r="I67" s="79" t="s">
        <v>80</v>
      </c>
    </row>
    <row r="68" customFormat="false" ht="12.8" hidden="false" customHeight="true" outlineLevel="0" collapsed="false">
      <c r="A68" s="52"/>
      <c r="B68" s="80" t="s">
        <v>81</v>
      </c>
      <c r="C68" s="80"/>
      <c r="D68" s="80"/>
      <c r="E68" s="80"/>
      <c r="F68" s="80"/>
      <c r="G68" s="80"/>
      <c r="H68" s="81" t="n">
        <v>2</v>
      </c>
      <c r="I68" s="79"/>
    </row>
    <row r="69" customFormat="false" ht="22.35" hidden="false" customHeight="true" outlineLevel="0" collapsed="false">
      <c r="A69" s="52"/>
      <c r="B69" s="80" t="s">
        <v>82</v>
      </c>
      <c r="C69" s="80"/>
      <c r="D69" s="80"/>
      <c r="E69" s="80"/>
      <c r="F69" s="80"/>
      <c r="G69" s="80"/>
      <c r="H69" s="82" t="n">
        <v>22</v>
      </c>
      <c r="I69" s="79"/>
    </row>
    <row r="70" customFormat="false" ht="23.85" hidden="false" customHeight="false" outlineLevel="0" collapsed="false">
      <c r="A70" s="83"/>
      <c r="B70" s="84" t="s">
        <v>83</v>
      </c>
      <c r="C70" s="84"/>
      <c r="D70" s="84"/>
      <c r="E70" s="84"/>
      <c r="F70" s="84"/>
      <c r="G70" s="84"/>
      <c r="H70" s="85" t="n">
        <v>0.06</v>
      </c>
      <c r="I70" s="86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  <c r="DV70" s="73"/>
      <c r="DW70" s="73"/>
      <c r="DX70" s="73"/>
      <c r="DY70" s="73"/>
      <c r="DZ70" s="73"/>
      <c r="EA70" s="73"/>
      <c r="EB70" s="73"/>
      <c r="EC70" s="73"/>
      <c r="ED70" s="73"/>
      <c r="EE70" s="73"/>
      <c r="EF70" s="73"/>
      <c r="EG70" s="73"/>
      <c r="EH70" s="73"/>
      <c r="EI70" s="73"/>
      <c r="EJ70" s="73"/>
      <c r="EK70" s="73"/>
      <c r="EL70" s="73"/>
      <c r="EM70" s="73"/>
      <c r="EN70" s="73"/>
      <c r="EO70" s="73"/>
      <c r="EP70" s="73"/>
      <c r="EQ70" s="73"/>
      <c r="ER70" s="73"/>
      <c r="ES70" s="73"/>
      <c r="ET70" s="73"/>
      <c r="EU70" s="73"/>
      <c r="EV70" s="73"/>
      <c r="EW70" s="73"/>
      <c r="EX70" s="73"/>
      <c r="EY70" s="73"/>
      <c r="EZ70" s="73"/>
      <c r="FA70" s="73"/>
      <c r="FB70" s="73"/>
      <c r="FC70" s="73"/>
      <c r="FD70" s="73"/>
      <c r="FE70" s="73"/>
      <c r="FF70" s="73"/>
      <c r="FG70" s="73"/>
      <c r="FH70" s="73"/>
      <c r="FI70" s="73"/>
      <c r="FJ70" s="73"/>
      <c r="FK70" s="73"/>
      <c r="FL70" s="73"/>
      <c r="FM70" s="73"/>
      <c r="FN70" s="73"/>
      <c r="FO70" s="73"/>
      <c r="FP70" s="73"/>
      <c r="FQ70" s="73"/>
      <c r="FR70" s="73"/>
      <c r="FS70" s="73"/>
      <c r="FT70" s="73"/>
      <c r="FU70" s="73"/>
      <c r="FV70" s="73"/>
      <c r="FW70" s="73"/>
      <c r="FX70" s="73"/>
      <c r="FY70" s="73"/>
      <c r="FZ70" s="73"/>
      <c r="GA70" s="73"/>
      <c r="GB70" s="73"/>
      <c r="GC70" s="73"/>
      <c r="GD70" s="73"/>
      <c r="GE70" s="73"/>
      <c r="GF70" s="73"/>
      <c r="GG70" s="73"/>
      <c r="GH70" s="73"/>
      <c r="GI70" s="73"/>
      <c r="GJ70" s="73"/>
      <c r="GK70" s="73"/>
      <c r="GL70" s="73"/>
      <c r="GM70" s="73"/>
      <c r="GN70" s="73"/>
      <c r="GO70" s="73"/>
      <c r="GP70" s="73"/>
      <c r="GQ70" s="73"/>
      <c r="GR70" s="73"/>
      <c r="GS70" s="73"/>
      <c r="GT70" s="73"/>
      <c r="GU70" s="73"/>
      <c r="GV70" s="73"/>
      <c r="GW70" s="73"/>
      <c r="GX70" s="73"/>
      <c r="GY70" s="73"/>
      <c r="GZ70" s="73"/>
      <c r="HA70" s="73"/>
      <c r="HB70" s="73"/>
      <c r="HC70" s="73"/>
      <c r="HD70" s="73"/>
      <c r="HE70" s="73"/>
      <c r="HF70" s="73"/>
      <c r="HG70" s="73"/>
      <c r="HH70" s="73"/>
      <c r="HI70" s="73"/>
      <c r="HJ70" s="73"/>
      <c r="HK70" s="73"/>
      <c r="HL70" s="73"/>
      <c r="HM70" s="73"/>
      <c r="HN70" s="73"/>
      <c r="HO70" s="73"/>
      <c r="HP70" s="73"/>
      <c r="HQ70" s="73"/>
      <c r="HR70" s="73"/>
      <c r="HS70" s="73"/>
      <c r="HT70" s="73"/>
      <c r="HU70" s="73"/>
      <c r="HV70" s="73"/>
      <c r="HW70" s="73"/>
      <c r="HX70" s="73"/>
      <c r="HY70" s="73"/>
      <c r="HZ70" s="73"/>
      <c r="IA70" s="73"/>
      <c r="IB70" s="73"/>
      <c r="IC70" s="73"/>
      <c r="ID70" s="73"/>
      <c r="IE70" s="73"/>
      <c r="IF70" s="73"/>
      <c r="IG70" s="73"/>
      <c r="IH70" s="73"/>
      <c r="II70" s="73"/>
      <c r="IJ70" s="73"/>
      <c r="IK70" s="73"/>
      <c r="IL70" s="73"/>
      <c r="IM70" s="73"/>
      <c r="IN70" s="73"/>
      <c r="IO70" s="73"/>
      <c r="IP70" s="73"/>
      <c r="IQ70" s="73"/>
      <c r="IR70" s="73"/>
      <c r="IS70" s="73"/>
      <c r="IT70" s="73"/>
      <c r="IU70" s="73"/>
      <c r="IV70" s="73"/>
      <c r="IW70" s="73"/>
    </row>
    <row r="71" customFormat="false" ht="12.8" hidden="false" customHeight="true" outlineLevel="0" collapsed="false">
      <c r="A71" s="52" t="s">
        <v>9</v>
      </c>
      <c r="B71" s="76" t="s">
        <v>84</v>
      </c>
      <c r="C71" s="76"/>
      <c r="D71" s="76"/>
      <c r="E71" s="76"/>
      <c r="F71" s="76"/>
      <c r="G71" s="76"/>
      <c r="H71" s="76"/>
      <c r="I71" s="62" t="n">
        <f aca="false">ROUND(H73*H72*(1-H74),2)</f>
        <v>193.6</v>
      </c>
    </row>
    <row r="72" customFormat="false" ht="12.8" hidden="false" customHeight="true" outlineLevel="0" collapsed="false">
      <c r="A72" s="52"/>
      <c r="B72" s="87" t="s">
        <v>85</v>
      </c>
      <c r="C72" s="87"/>
      <c r="D72" s="87"/>
      <c r="E72" s="87"/>
      <c r="F72" s="87"/>
      <c r="G72" s="87"/>
      <c r="H72" s="78" t="n">
        <v>11</v>
      </c>
      <c r="I72" s="79" t="s">
        <v>80</v>
      </c>
    </row>
    <row r="73" customFormat="false" ht="12.8" hidden="false" customHeight="true" outlineLevel="0" collapsed="false">
      <c r="A73" s="88"/>
      <c r="B73" s="89" t="s">
        <v>86</v>
      </c>
      <c r="C73" s="89"/>
      <c r="D73" s="89"/>
      <c r="E73" s="89"/>
      <c r="F73" s="89"/>
      <c r="G73" s="89"/>
      <c r="H73" s="82" t="n">
        <v>22</v>
      </c>
      <c r="I73" s="79"/>
    </row>
    <row r="74" customFormat="false" ht="32.8" hidden="false" customHeight="true" outlineLevel="0" collapsed="false">
      <c r="A74" s="88"/>
      <c r="B74" s="87" t="s">
        <v>87</v>
      </c>
      <c r="C74" s="87"/>
      <c r="D74" s="87"/>
      <c r="E74" s="87"/>
      <c r="F74" s="87"/>
      <c r="G74" s="87"/>
      <c r="H74" s="90" t="n">
        <v>0.2</v>
      </c>
      <c r="I74" s="79"/>
    </row>
    <row r="75" customFormat="false" ht="12.8" hidden="false" customHeight="false" outlineLevel="0" collapsed="false">
      <c r="A75" s="52" t="s">
        <v>12</v>
      </c>
      <c r="B75" s="91" t="s">
        <v>88</v>
      </c>
      <c r="C75" s="91"/>
      <c r="D75" s="91"/>
      <c r="E75" s="91"/>
      <c r="F75" s="91"/>
      <c r="G75" s="91"/>
      <c r="H75" s="91"/>
      <c r="I75" s="92" t="n">
        <v>74.85</v>
      </c>
    </row>
    <row r="76" customFormat="false" ht="12.8" hidden="false" customHeight="true" outlineLevel="0" collapsed="false">
      <c r="A76" s="52" t="s">
        <v>15</v>
      </c>
      <c r="B76" s="76" t="s">
        <v>89</v>
      </c>
      <c r="C76" s="76"/>
      <c r="D76" s="76"/>
      <c r="E76" s="76"/>
      <c r="F76" s="76"/>
      <c r="G76" s="76"/>
      <c r="H76" s="76"/>
      <c r="I76" s="62" t="n">
        <f aca="false">ROUND(H77*H78,2)</f>
        <v>2048.24</v>
      </c>
    </row>
    <row r="77" customFormat="false" ht="12.8" hidden="false" customHeight="true" outlineLevel="0" collapsed="false">
      <c r="A77" s="52"/>
      <c r="B77" s="93" t="s">
        <v>90</v>
      </c>
      <c r="C77" s="93"/>
      <c r="D77" s="93"/>
      <c r="E77" s="93"/>
      <c r="F77" s="93"/>
      <c r="G77" s="93"/>
      <c r="H77" s="94" t="n">
        <v>8.19</v>
      </c>
      <c r="I77" s="92"/>
    </row>
    <row r="78" customFormat="false" ht="12.8" hidden="false" customHeight="true" outlineLevel="0" collapsed="false">
      <c r="A78" s="52"/>
      <c r="B78" s="95" t="s">
        <v>91</v>
      </c>
      <c r="C78" s="95"/>
      <c r="D78" s="95"/>
      <c r="E78" s="95"/>
      <c r="F78" s="95"/>
      <c r="G78" s="95"/>
      <c r="H78" s="96" t="n">
        <v>250.09</v>
      </c>
      <c r="I78" s="92"/>
    </row>
    <row r="79" customFormat="false" ht="12.8" hidden="false" customHeight="false" outlineLevel="0" collapsed="false">
      <c r="A79" s="52" t="s">
        <v>42</v>
      </c>
      <c r="B79" s="97" t="s">
        <v>92</v>
      </c>
      <c r="C79" s="97"/>
      <c r="D79" s="97"/>
      <c r="E79" s="97"/>
      <c r="F79" s="97"/>
      <c r="G79" s="97"/>
      <c r="H79" s="97"/>
      <c r="I79" s="98" t="s">
        <v>80</v>
      </c>
    </row>
    <row r="80" customFormat="false" ht="12.8" hidden="false" customHeight="false" outlineLevel="0" collapsed="false">
      <c r="A80" s="99" t="s">
        <v>44</v>
      </c>
      <c r="B80" s="54" t="s">
        <v>46</v>
      </c>
      <c r="C80" s="54"/>
      <c r="D80" s="54"/>
      <c r="E80" s="54"/>
      <c r="F80" s="54"/>
      <c r="G80" s="54"/>
      <c r="H80" s="54"/>
      <c r="I80" s="68" t="n">
        <f aca="false">SUM(I66:I79)</f>
        <v>2362.44</v>
      </c>
    </row>
    <row r="81" customFormat="false" ht="12.8" hidden="false" customHeight="false" outlineLevel="0" collapsed="false">
      <c r="A81" s="18"/>
      <c r="B81" s="18"/>
      <c r="C81" s="18"/>
      <c r="D81" s="18"/>
      <c r="E81" s="18"/>
      <c r="F81" s="18"/>
      <c r="G81" s="18"/>
      <c r="H81" s="18"/>
      <c r="I81" s="18"/>
    </row>
    <row r="82" s="1" customFormat="true" ht="116.4" hidden="false" customHeight="true" outlineLevel="0" collapsed="false">
      <c r="A82" s="22" t="s">
        <v>93</v>
      </c>
      <c r="B82" s="22"/>
      <c r="C82" s="22"/>
      <c r="D82" s="22"/>
      <c r="E82" s="22"/>
      <c r="F82" s="22"/>
      <c r="G82" s="22"/>
      <c r="H82" s="22"/>
      <c r="I82" s="22"/>
    </row>
    <row r="83" s="1" customFormat="true" ht="12.8" hidden="false" customHeight="false" outlineLevel="0" collapsed="false">
      <c r="A83" s="100"/>
      <c r="B83" s="100"/>
      <c r="C83" s="100"/>
      <c r="D83" s="100"/>
      <c r="E83" s="100"/>
      <c r="F83" s="100"/>
      <c r="G83" s="100"/>
      <c r="H83" s="100"/>
      <c r="I83" s="100"/>
    </row>
    <row r="84" s="1" customFormat="true" ht="15" hidden="false" customHeight="true" outlineLevel="0" collapsed="false">
      <c r="A84" s="35" t="s">
        <v>94</v>
      </c>
      <c r="B84" s="35"/>
      <c r="C84" s="35"/>
      <c r="D84" s="35"/>
      <c r="E84" s="35"/>
      <c r="F84" s="35"/>
      <c r="G84" s="35"/>
      <c r="H84" s="35"/>
      <c r="I84" s="35"/>
    </row>
    <row r="85" s="1" customFormat="true" ht="14.15" hidden="false" customHeight="true" outlineLevel="0" collapsed="false">
      <c r="A85" s="37" t="n">
        <v>2</v>
      </c>
      <c r="B85" s="37" t="s">
        <v>95</v>
      </c>
      <c r="C85" s="37"/>
      <c r="D85" s="37"/>
      <c r="E85" s="37"/>
      <c r="F85" s="37"/>
      <c r="G85" s="37"/>
      <c r="H85" s="37"/>
      <c r="I85" s="37" t="s">
        <v>52</v>
      </c>
    </row>
    <row r="86" s="1" customFormat="true" ht="12.8" hidden="false" customHeight="true" outlineLevel="0" collapsed="false">
      <c r="A86" s="9" t="s">
        <v>50</v>
      </c>
      <c r="B86" s="6" t="s">
        <v>51</v>
      </c>
      <c r="C86" s="6"/>
      <c r="D86" s="6"/>
      <c r="E86" s="6"/>
      <c r="F86" s="6"/>
      <c r="G86" s="6"/>
      <c r="H86" s="6"/>
      <c r="I86" s="17" t="n">
        <f aca="false">I46</f>
        <v>313.1</v>
      </c>
    </row>
    <row r="87" s="1" customFormat="true" ht="12.8" hidden="false" customHeight="true" outlineLevel="0" collapsed="false">
      <c r="A87" s="9" t="s">
        <v>58</v>
      </c>
      <c r="B87" s="6" t="s">
        <v>59</v>
      </c>
      <c r="C87" s="6"/>
      <c r="D87" s="6"/>
      <c r="E87" s="6"/>
      <c r="F87" s="6"/>
      <c r="G87" s="6"/>
      <c r="H87" s="6"/>
      <c r="I87" s="17" t="n">
        <f aca="false">I60</f>
        <v>1160.66</v>
      </c>
    </row>
    <row r="88" s="1" customFormat="true" ht="12.8" hidden="false" customHeight="true" outlineLevel="0" collapsed="false">
      <c r="A88" s="9" t="s">
        <v>76</v>
      </c>
      <c r="B88" s="6" t="s">
        <v>77</v>
      </c>
      <c r="C88" s="6"/>
      <c r="D88" s="6"/>
      <c r="E88" s="6"/>
      <c r="F88" s="6"/>
      <c r="G88" s="6"/>
      <c r="H88" s="6"/>
      <c r="I88" s="17" t="n">
        <f aca="false">I80</f>
        <v>2362.44</v>
      </c>
    </row>
    <row r="89" s="1" customFormat="true" ht="12.8" hidden="false" customHeight="true" outlineLevel="0" collapsed="false">
      <c r="A89" s="43" t="s">
        <v>55</v>
      </c>
      <c r="B89" s="43"/>
      <c r="C89" s="43"/>
      <c r="D89" s="43"/>
      <c r="E89" s="43"/>
      <c r="F89" s="43"/>
      <c r="G89" s="43"/>
      <c r="H89" s="43"/>
      <c r="I89" s="101" t="n">
        <f aca="false">SUM(I86+I87+I88)</f>
        <v>3836.2</v>
      </c>
    </row>
    <row r="90" s="1" customFormat="true" ht="12.8" hidden="false" customHeight="false" outlineLevel="0" collapsed="false">
      <c r="A90" s="102"/>
      <c r="B90" s="102"/>
      <c r="C90" s="102"/>
      <c r="D90" s="102"/>
      <c r="E90" s="102"/>
      <c r="F90" s="102"/>
      <c r="G90" s="102"/>
      <c r="H90" s="102"/>
      <c r="I90" s="102"/>
    </row>
    <row r="91" customFormat="false" ht="15" hidden="false" customHeight="false" outlineLevel="0" collapsed="false">
      <c r="A91" s="49" t="s">
        <v>96</v>
      </c>
      <c r="B91" s="49"/>
      <c r="C91" s="49"/>
      <c r="D91" s="49"/>
      <c r="E91" s="49"/>
      <c r="F91" s="49"/>
      <c r="G91" s="49"/>
      <c r="H91" s="49"/>
      <c r="I91" s="49"/>
    </row>
    <row r="92" customFormat="false" ht="13.8" hidden="false" customHeight="false" outlineLevel="0" collapsed="false">
      <c r="A92" s="75" t="n">
        <v>3</v>
      </c>
      <c r="B92" s="75" t="s">
        <v>97</v>
      </c>
      <c r="C92" s="75"/>
      <c r="D92" s="75"/>
      <c r="E92" s="75"/>
      <c r="F92" s="75"/>
      <c r="G92" s="75"/>
      <c r="H92" s="75"/>
      <c r="I92" s="75" t="s">
        <v>98</v>
      </c>
    </row>
    <row r="93" customFormat="false" ht="48.5" hidden="false" customHeight="true" outlineLevel="0" collapsed="false">
      <c r="A93" s="52" t="s">
        <v>7</v>
      </c>
      <c r="B93" s="28" t="s">
        <v>99</v>
      </c>
      <c r="C93" s="28"/>
      <c r="D93" s="28"/>
      <c r="E93" s="28"/>
      <c r="F93" s="28"/>
      <c r="G93" s="28"/>
      <c r="H93" s="28"/>
      <c r="I93" s="62" t="n">
        <f aca="false">ROUND((($I$37/12)+($I$44/12)+($I$37/12/12)+($I$45/12))*(30/30)*0.05,2)</f>
        <v>13.75</v>
      </c>
    </row>
    <row r="94" customFormat="false" ht="12.8" hidden="false" customHeight="false" outlineLevel="0" collapsed="false">
      <c r="A94" s="52" t="s">
        <v>9</v>
      </c>
      <c r="B94" s="103" t="s">
        <v>100</v>
      </c>
      <c r="C94" s="103"/>
      <c r="D94" s="103"/>
      <c r="E94" s="103"/>
      <c r="F94" s="103"/>
      <c r="G94" s="103"/>
      <c r="H94" s="103"/>
      <c r="I94" s="62" t="n">
        <f aca="false">ROUND($I$93*H59,2)</f>
        <v>1.1</v>
      </c>
    </row>
    <row r="95" customFormat="false" ht="60.4" hidden="false" customHeight="true" outlineLevel="0" collapsed="false">
      <c r="A95" s="52" t="s">
        <v>12</v>
      </c>
      <c r="B95" s="28" t="s">
        <v>101</v>
      </c>
      <c r="C95" s="28"/>
      <c r="D95" s="28"/>
      <c r="E95" s="28"/>
      <c r="F95" s="28"/>
      <c r="G95" s="28"/>
      <c r="H95" s="28"/>
      <c r="I95" s="62" t="n">
        <f aca="false">ROUND(((($I$37/30)*7)/$H$11)*1,2)</f>
        <v>10.72</v>
      </c>
    </row>
    <row r="96" customFormat="false" ht="12.8" hidden="false" customHeight="false" outlineLevel="0" collapsed="false">
      <c r="A96" s="52" t="s">
        <v>15</v>
      </c>
      <c r="B96" s="103" t="s">
        <v>102</v>
      </c>
      <c r="C96" s="103"/>
      <c r="D96" s="103"/>
      <c r="E96" s="103"/>
      <c r="F96" s="103"/>
      <c r="G96" s="103"/>
      <c r="H96" s="103"/>
      <c r="I96" s="62" t="n">
        <f aca="false">ROUND($H$60*I95,2)</f>
        <v>4.05</v>
      </c>
    </row>
    <row r="97" customFormat="false" ht="95.5" hidden="false" customHeight="true" outlineLevel="0" collapsed="false">
      <c r="A97" s="52" t="s">
        <v>42</v>
      </c>
      <c r="B97" s="28" t="s">
        <v>103</v>
      </c>
      <c r="C97" s="28"/>
      <c r="D97" s="28"/>
      <c r="E97" s="28"/>
      <c r="F97" s="28"/>
      <c r="G97" s="28"/>
      <c r="H97" s="104" t="n">
        <v>0.04</v>
      </c>
      <c r="I97" s="62" t="n">
        <f aca="false">ROUND($I$37*H97,2)</f>
        <v>110.3</v>
      </c>
    </row>
    <row r="98" customFormat="false" ht="12.8" hidden="false" customHeight="false" outlineLevel="0" collapsed="false">
      <c r="A98" s="54" t="s">
        <v>55</v>
      </c>
      <c r="B98" s="54"/>
      <c r="C98" s="54"/>
      <c r="D98" s="54"/>
      <c r="E98" s="54"/>
      <c r="F98" s="54"/>
      <c r="G98" s="54"/>
      <c r="H98" s="54"/>
      <c r="I98" s="68" t="n">
        <f aca="false">SUM(I93:I97)</f>
        <v>139.92</v>
      </c>
    </row>
    <row r="99" customFormat="false" ht="12.8" hidden="false" customHeight="false" outlineLevel="0" collapsed="false">
      <c r="A99" s="105"/>
      <c r="B99" s="105"/>
      <c r="C99" s="105"/>
      <c r="D99" s="105"/>
      <c r="E99" s="105"/>
      <c r="F99" s="105"/>
      <c r="G99" s="105"/>
      <c r="H99" s="105"/>
      <c r="I99" s="105"/>
    </row>
    <row r="100" customFormat="false" ht="15" hidden="false" customHeight="true" outlineLevel="0" collapsed="false">
      <c r="A100" s="35" t="s">
        <v>104</v>
      </c>
      <c r="B100" s="35"/>
      <c r="C100" s="35"/>
      <c r="D100" s="35"/>
      <c r="E100" s="35"/>
      <c r="F100" s="35"/>
      <c r="G100" s="35"/>
      <c r="H100" s="35"/>
      <c r="I100" s="35"/>
    </row>
    <row r="101" customFormat="false" ht="22.35" hidden="false" customHeight="true" outlineLevel="0" collapsed="false">
      <c r="A101" s="22" t="s">
        <v>105</v>
      </c>
      <c r="B101" s="22"/>
      <c r="C101" s="22"/>
      <c r="D101" s="22"/>
      <c r="E101" s="22"/>
      <c r="F101" s="22"/>
      <c r="G101" s="22"/>
      <c r="H101" s="22"/>
      <c r="I101" s="22"/>
    </row>
    <row r="102" customFormat="false" ht="52.2" hidden="false" customHeight="true" outlineLevel="0" collapsed="false">
      <c r="A102" s="106" t="s">
        <v>106</v>
      </c>
      <c r="B102" s="106"/>
      <c r="C102" s="106"/>
      <c r="D102" s="106"/>
      <c r="E102" s="106"/>
      <c r="F102" s="106"/>
      <c r="G102" s="106"/>
      <c r="H102" s="106"/>
      <c r="I102" s="106"/>
    </row>
    <row r="103" customFormat="false" ht="13.8" hidden="false" customHeight="false" outlineLevel="0" collapsed="false">
      <c r="A103" s="107"/>
      <c r="B103" s="107"/>
      <c r="C103" s="107"/>
      <c r="D103" s="107"/>
      <c r="E103" s="107"/>
      <c r="F103" s="107"/>
      <c r="G103" s="107"/>
      <c r="H103" s="107"/>
      <c r="I103" s="107"/>
    </row>
    <row r="104" customFormat="false" ht="38.05" hidden="false" customHeight="false" outlineLevel="0" collapsed="false">
      <c r="A104" s="108" t="s">
        <v>107</v>
      </c>
      <c r="B104" s="109" t="n">
        <f aca="false">I37</f>
        <v>2757.43</v>
      </c>
      <c r="C104" s="110"/>
      <c r="D104" s="108" t="s">
        <v>108</v>
      </c>
      <c r="E104" s="109" t="n">
        <f aca="false">I89-I66-I71</f>
        <v>3596.85</v>
      </c>
      <c r="F104" s="111"/>
      <c r="G104" s="108" t="s">
        <v>109</v>
      </c>
      <c r="H104" s="109" t="n">
        <f aca="false">I98</f>
        <v>139.92</v>
      </c>
      <c r="I104" s="112" t="n">
        <f aca="false">B104+E104+H104</f>
        <v>6494.2</v>
      </c>
    </row>
    <row r="105" customFormat="false" ht="13.8" hidden="false" customHeight="false" outlineLevel="0" collapsed="false">
      <c r="A105" s="113"/>
      <c r="B105" s="113"/>
      <c r="C105" s="113"/>
      <c r="D105" s="113"/>
      <c r="E105" s="113"/>
      <c r="F105" s="113"/>
      <c r="G105" s="113"/>
      <c r="H105" s="113"/>
      <c r="I105" s="113"/>
    </row>
    <row r="106" customFormat="false" ht="14.15" hidden="false" customHeight="true" outlineLevel="0" collapsed="false">
      <c r="A106" s="114" t="s">
        <v>110</v>
      </c>
      <c r="B106" s="114"/>
      <c r="C106" s="114"/>
      <c r="D106" s="114"/>
      <c r="E106" s="114"/>
      <c r="F106" s="114"/>
      <c r="G106" s="114"/>
      <c r="H106" s="114"/>
      <c r="I106" s="114"/>
    </row>
    <row r="107" customFormat="false" ht="13.8" hidden="false" customHeight="false" outlineLevel="0" collapsed="false">
      <c r="A107" s="115" t="s">
        <v>111</v>
      </c>
      <c r="B107" s="75" t="s">
        <v>112</v>
      </c>
      <c r="C107" s="75"/>
      <c r="D107" s="75"/>
      <c r="E107" s="75"/>
      <c r="F107" s="75"/>
      <c r="G107" s="75"/>
      <c r="H107" s="75"/>
      <c r="I107" s="115" t="s">
        <v>52</v>
      </c>
    </row>
    <row r="108" customFormat="false" ht="57.45" hidden="false" customHeight="true" outlineLevel="0" collapsed="false">
      <c r="A108" s="51" t="s">
        <v>7</v>
      </c>
      <c r="B108" s="116" t="s">
        <v>113</v>
      </c>
      <c r="C108" s="116"/>
      <c r="D108" s="116"/>
      <c r="E108" s="116"/>
      <c r="F108" s="116"/>
      <c r="G108" s="117" t="n">
        <v>0.09075</v>
      </c>
      <c r="H108" s="118" t="n">
        <f aca="false">H60</f>
        <v>0.378</v>
      </c>
      <c r="I108" s="62" t="n">
        <f aca="false">ROUND($B$104*G108+$B$104*G108*H108,2)</f>
        <v>344.83</v>
      </c>
      <c r="L108" s="119"/>
    </row>
    <row r="109" customFormat="false" ht="21.6" hidden="false" customHeight="true" outlineLevel="0" collapsed="false">
      <c r="A109" s="52" t="s">
        <v>9</v>
      </c>
      <c r="B109" s="28" t="s">
        <v>114</v>
      </c>
      <c r="C109" s="28"/>
      <c r="D109" s="28"/>
      <c r="E109" s="28"/>
      <c r="F109" s="28"/>
      <c r="G109" s="28"/>
      <c r="H109" s="28"/>
      <c r="I109" s="62" t="n">
        <f aca="false">ROUND((($I$104/30)*1)/12,2)</f>
        <v>18.04</v>
      </c>
    </row>
    <row r="110" customFormat="false" ht="32.8" hidden="false" customHeight="true" outlineLevel="0" collapsed="false">
      <c r="A110" s="52" t="s">
        <v>12</v>
      </c>
      <c r="B110" s="28" t="s">
        <v>115</v>
      </c>
      <c r="C110" s="28"/>
      <c r="D110" s="28"/>
      <c r="E110" s="28"/>
      <c r="F110" s="28"/>
      <c r="G110" s="28"/>
      <c r="H110" s="28"/>
      <c r="I110" s="62" t="n">
        <f aca="false">ROUND((($I$104/30)*5)/12*0.015,2)</f>
        <v>1.35</v>
      </c>
    </row>
    <row r="111" customFormat="false" ht="32.8" hidden="false" customHeight="true" outlineLevel="0" collapsed="false">
      <c r="A111" s="52" t="s">
        <v>15</v>
      </c>
      <c r="B111" s="28" t="s">
        <v>116</v>
      </c>
      <c r="C111" s="28"/>
      <c r="D111" s="28"/>
      <c r="E111" s="28"/>
      <c r="F111" s="28"/>
      <c r="G111" s="28"/>
      <c r="H111" s="28"/>
      <c r="I111" s="62" t="n">
        <f aca="false">ROUND(((($I$104/30)*15)/12)*0.0078,2)</f>
        <v>2.11</v>
      </c>
    </row>
    <row r="112" customFormat="false" ht="35.05" hidden="false" customHeight="true" outlineLevel="0" collapsed="false">
      <c r="A112" s="52" t="s">
        <v>42</v>
      </c>
      <c r="B112" s="28" t="s">
        <v>117</v>
      </c>
      <c r="C112" s="28"/>
      <c r="D112" s="28"/>
      <c r="E112" s="28"/>
      <c r="F112" s="28"/>
      <c r="G112" s="28"/>
      <c r="H112" s="28"/>
      <c r="I112" s="62" t="n">
        <f aca="false">ROUND(((B104+B104/3)*(4/12)+(I60+I80-I66-I71+I98)*(4/12))/12*0.02,2)*0+ROUND(((((B104+B104/3)+(H60)*(B104+B104/3))*(4/12))/12)*0.02,2)+((I80-I66-I71+I98)*4/12)*0.02</f>
        <v>17.8967333333333</v>
      </c>
    </row>
    <row r="113" customFormat="false" ht="32.8" hidden="false" customHeight="true" outlineLevel="0" collapsed="false">
      <c r="A113" s="120" t="s">
        <v>44</v>
      </c>
      <c r="B113" s="28" t="s">
        <v>118</v>
      </c>
      <c r="C113" s="28"/>
      <c r="D113" s="28"/>
      <c r="E113" s="28"/>
      <c r="F113" s="28"/>
      <c r="G113" s="28"/>
      <c r="H113" s="28"/>
      <c r="I113" s="62" t="n">
        <f aca="false">ROUND(((($I$104/30)*5)/12),2)</f>
        <v>90.2</v>
      </c>
    </row>
    <row r="114" customFormat="false" ht="12.8" hidden="false" customHeight="false" outlineLevel="0" collapsed="false">
      <c r="A114" s="54" t="s">
        <v>55</v>
      </c>
      <c r="B114" s="54"/>
      <c r="C114" s="54"/>
      <c r="D114" s="54"/>
      <c r="E114" s="54"/>
      <c r="F114" s="54"/>
      <c r="G114" s="54"/>
      <c r="H114" s="54"/>
      <c r="I114" s="121" t="n">
        <f aca="false">SUM(I108:I113)</f>
        <v>474.426733333333</v>
      </c>
    </row>
    <row r="115" customFormat="false" ht="12.8" hidden="false" customHeight="false" outlineLevel="0" collapsed="false">
      <c r="A115" s="54"/>
      <c r="B115" s="54"/>
      <c r="C115" s="54"/>
      <c r="D115" s="54"/>
      <c r="E115" s="54"/>
      <c r="F115" s="54"/>
      <c r="G115" s="54"/>
      <c r="H115" s="54"/>
      <c r="I115" s="54"/>
    </row>
    <row r="116" customFormat="false" ht="13.8" hidden="false" customHeight="false" outlineLevel="0" collapsed="false">
      <c r="A116" s="74" t="s">
        <v>119</v>
      </c>
      <c r="B116" s="74"/>
      <c r="C116" s="74"/>
      <c r="D116" s="74"/>
      <c r="E116" s="74"/>
      <c r="F116" s="74"/>
      <c r="G116" s="74"/>
      <c r="H116" s="74"/>
      <c r="I116" s="74"/>
    </row>
    <row r="117" customFormat="false" ht="13.8" hidden="false" customHeight="false" outlineLevel="0" collapsed="false">
      <c r="A117" s="75" t="s">
        <v>120</v>
      </c>
      <c r="B117" s="75" t="s">
        <v>121</v>
      </c>
      <c r="C117" s="75"/>
      <c r="D117" s="75"/>
      <c r="E117" s="75"/>
      <c r="F117" s="75"/>
      <c r="G117" s="75"/>
      <c r="H117" s="75"/>
      <c r="I117" s="122" t="s">
        <v>52</v>
      </c>
    </row>
    <row r="118" customFormat="false" ht="12.8" hidden="false" customHeight="false" outlineLevel="0" collapsed="false">
      <c r="A118" s="52" t="s">
        <v>7</v>
      </c>
      <c r="B118" s="103" t="s">
        <v>122</v>
      </c>
      <c r="C118" s="103"/>
      <c r="D118" s="103"/>
      <c r="E118" s="103"/>
      <c r="F118" s="103"/>
      <c r="G118" s="103"/>
      <c r="H118" s="103"/>
      <c r="I118" s="62" t="n">
        <v>0</v>
      </c>
    </row>
    <row r="119" customFormat="false" ht="12.8" hidden="false" customHeight="false" outlineLevel="0" collapsed="false">
      <c r="A119" s="123" t="s">
        <v>55</v>
      </c>
      <c r="B119" s="123"/>
      <c r="C119" s="123"/>
      <c r="D119" s="123"/>
      <c r="E119" s="123"/>
      <c r="F119" s="123"/>
      <c r="G119" s="123"/>
      <c r="H119" s="123"/>
      <c r="I119" s="62" t="n">
        <v>0</v>
      </c>
    </row>
    <row r="120" customFormat="false" ht="12.8" hidden="false" customHeight="false" outlineLevel="0" collapsed="false">
      <c r="A120" s="124"/>
      <c r="B120" s="124"/>
      <c r="C120" s="124"/>
      <c r="D120" s="124"/>
      <c r="E120" s="124"/>
      <c r="F120" s="124"/>
      <c r="G120" s="124"/>
      <c r="H120" s="124"/>
      <c r="I120" s="124"/>
    </row>
    <row r="121" customFormat="false" ht="15" hidden="false" customHeight="true" outlineLevel="0" collapsed="false">
      <c r="A121" s="35" t="s">
        <v>123</v>
      </c>
      <c r="B121" s="35"/>
      <c r="C121" s="35"/>
      <c r="D121" s="35"/>
      <c r="E121" s="35"/>
      <c r="F121" s="35"/>
      <c r="G121" s="35"/>
      <c r="H121" s="35"/>
      <c r="I121" s="35"/>
    </row>
    <row r="122" customFormat="false" ht="14.15" hidden="false" customHeight="false" outlineLevel="0" collapsed="false">
      <c r="A122" s="37" t="n">
        <v>4</v>
      </c>
      <c r="B122" s="75" t="s">
        <v>124</v>
      </c>
      <c r="C122" s="75"/>
      <c r="D122" s="75"/>
      <c r="E122" s="75"/>
      <c r="F122" s="75"/>
      <c r="G122" s="75"/>
      <c r="H122" s="75"/>
      <c r="I122" s="122" t="s">
        <v>52</v>
      </c>
    </row>
    <row r="123" customFormat="false" ht="12.8" hidden="false" customHeight="false" outlineLevel="0" collapsed="false">
      <c r="A123" s="9" t="s">
        <v>111</v>
      </c>
      <c r="B123" s="103" t="s">
        <v>112</v>
      </c>
      <c r="C123" s="103"/>
      <c r="D123" s="103"/>
      <c r="E123" s="103"/>
      <c r="F123" s="103"/>
      <c r="G123" s="103"/>
      <c r="H123" s="103"/>
      <c r="I123" s="62" t="n">
        <f aca="false">I114</f>
        <v>474.426733333333</v>
      </c>
    </row>
    <row r="124" customFormat="false" ht="12.8" hidden="false" customHeight="false" outlineLevel="0" collapsed="false">
      <c r="A124" s="9" t="s">
        <v>125</v>
      </c>
      <c r="B124" s="103" t="s">
        <v>121</v>
      </c>
      <c r="C124" s="103"/>
      <c r="D124" s="103"/>
      <c r="E124" s="103"/>
      <c r="F124" s="103"/>
      <c r="G124" s="103"/>
      <c r="H124" s="103"/>
      <c r="I124" s="62" t="n">
        <f aca="false">I119</f>
        <v>0</v>
      </c>
    </row>
    <row r="125" customFormat="false" ht="12.8" hidden="false" customHeight="true" outlineLevel="0" collapsed="false">
      <c r="A125" s="43" t="s">
        <v>55</v>
      </c>
      <c r="B125" s="43"/>
      <c r="C125" s="43"/>
      <c r="D125" s="43"/>
      <c r="E125" s="43"/>
      <c r="F125" s="43"/>
      <c r="G125" s="43"/>
      <c r="H125" s="43"/>
      <c r="I125" s="68" t="n">
        <f aca="false">SUM(I123+I124)</f>
        <v>474.426733333333</v>
      </c>
    </row>
    <row r="126" customFormat="false" ht="12.8" hidden="false" customHeight="false" outlineLevel="0" collapsed="false">
      <c r="A126" s="125"/>
      <c r="B126" s="125"/>
      <c r="C126" s="125"/>
      <c r="D126" s="125"/>
      <c r="E126" s="125"/>
      <c r="F126" s="125"/>
      <c r="G126" s="125"/>
      <c r="H126" s="125"/>
      <c r="I126" s="125"/>
    </row>
    <row r="127" customFormat="false" ht="15" hidden="false" customHeight="true" outlineLevel="0" collapsed="false">
      <c r="A127" s="35" t="s">
        <v>126</v>
      </c>
      <c r="B127" s="35"/>
      <c r="C127" s="35"/>
      <c r="D127" s="35"/>
      <c r="E127" s="35"/>
      <c r="F127" s="35"/>
      <c r="G127" s="35"/>
      <c r="H127" s="35"/>
      <c r="I127" s="35"/>
    </row>
    <row r="128" s="1" customFormat="true" ht="14.15" hidden="false" customHeight="true" outlineLevel="0" collapsed="false">
      <c r="A128" s="75" t="n">
        <v>5</v>
      </c>
      <c r="B128" s="37" t="s">
        <v>127</v>
      </c>
      <c r="C128" s="37"/>
      <c r="D128" s="37"/>
      <c r="E128" s="37"/>
      <c r="F128" s="37"/>
      <c r="G128" s="37"/>
      <c r="H128" s="37"/>
      <c r="I128" s="75" t="s">
        <v>52</v>
      </c>
    </row>
    <row r="129" customFormat="false" ht="12.8" hidden="false" customHeight="true" outlineLevel="0" collapsed="false">
      <c r="A129" s="52" t="s">
        <v>7</v>
      </c>
      <c r="B129" s="6" t="s">
        <v>128</v>
      </c>
      <c r="C129" s="6"/>
      <c r="D129" s="6"/>
      <c r="E129" s="6"/>
      <c r="F129" s="6"/>
      <c r="G129" s="6"/>
      <c r="H129" s="6"/>
      <c r="I129" s="62" t="n">
        <f aca="false">Uniformes!G11</f>
        <v>78.24</v>
      </c>
    </row>
    <row r="130" customFormat="false" ht="12.8" hidden="false" customHeight="true" outlineLevel="0" collapsed="false">
      <c r="A130" s="52" t="s">
        <v>9</v>
      </c>
      <c r="B130" s="6" t="s">
        <v>129</v>
      </c>
      <c r="C130" s="6"/>
      <c r="D130" s="6"/>
      <c r="E130" s="6"/>
      <c r="F130" s="6"/>
      <c r="G130" s="6"/>
      <c r="H130" s="6"/>
      <c r="I130" s="92"/>
    </row>
    <row r="131" customFormat="false" ht="12.8" hidden="false" customHeight="false" outlineLevel="0" collapsed="false">
      <c r="A131" s="52" t="s">
        <v>12</v>
      </c>
      <c r="B131" s="103" t="s">
        <v>130</v>
      </c>
      <c r="C131" s="103"/>
      <c r="D131" s="103"/>
      <c r="E131" s="103"/>
      <c r="F131" s="103"/>
      <c r="G131" s="103"/>
      <c r="H131" s="103"/>
      <c r="I131" s="92" t="n">
        <f aca="false">Equipamentos!H6</f>
        <v>74.31</v>
      </c>
    </row>
    <row r="132" customFormat="false" ht="12.8" hidden="false" customHeight="true" outlineLevel="0" collapsed="false">
      <c r="A132" s="52" t="s">
        <v>15</v>
      </c>
      <c r="B132" s="6" t="s">
        <v>131</v>
      </c>
      <c r="C132" s="6"/>
      <c r="D132" s="6"/>
      <c r="E132" s="6"/>
      <c r="F132" s="6"/>
      <c r="G132" s="6"/>
      <c r="H132" s="6"/>
      <c r="I132" s="92"/>
    </row>
    <row r="133" customFormat="false" ht="12.8" hidden="false" customHeight="false" outlineLevel="0" collapsed="false">
      <c r="A133" s="54" t="s">
        <v>46</v>
      </c>
      <c r="B133" s="54"/>
      <c r="C133" s="54"/>
      <c r="D133" s="54"/>
      <c r="E133" s="54"/>
      <c r="F133" s="54"/>
      <c r="G133" s="54"/>
      <c r="H133" s="54"/>
      <c r="I133" s="101" t="n">
        <f aca="false">SUM(I129:I132)</f>
        <v>152.55</v>
      </c>
    </row>
    <row r="134" customFormat="false" ht="17.35" hidden="false" customHeight="false" outlineLevel="0" collapsed="false">
      <c r="A134" s="126"/>
      <c r="B134" s="126"/>
      <c r="C134" s="126"/>
      <c r="D134" s="126"/>
      <c r="E134" s="126"/>
      <c r="F134" s="126"/>
      <c r="G134" s="126"/>
      <c r="H134" s="126"/>
      <c r="I134" s="126"/>
    </row>
    <row r="135" customFormat="false" ht="12.8" hidden="false" customHeight="false" outlineLevel="0" collapsed="false">
      <c r="A135" s="127" t="s">
        <v>132</v>
      </c>
      <c r="B135" s="127"/>
      <c r="C135" s="127"/>
      <c r="D135" s="127"/>
      <c r="E135" s="127"/>
      <c r="F135" s="127"/>
      <c r="G135" s="127"/>
      <c r="H135" s="127"/>
      <c r="I135" s="127"/>
    </row>
    <row r="136" customFormat="false" ht="17.35" hidden="false" customHeight="false" outlineLevel="0" collapsed="false">
      <c r="A136" s="128"/>
      <c r="B136" s="129"/>
      <c r="C136" s="129"/>
      <c r="D136" s="129"/>
      <c r="E136" s="129"/>
      <c r="F136" s="129"/>
      <c r="G136" s="129"/>
      <c r="H136" s="129"/>
      <c r="I136" s="130"/>
    </row>
    <row r="137" customFormat="false" ht="15" hidden="false" customHeight="false" outlineLevel="0" collapsed="false">
      <c r="A137" s="49" t="s">
        <v>133</v>
      </c>
      <c r="B137" s="49"/>
      <c r="C137" s="49"/>
      <c r="D137" s="49"/>
      <c r="E137" s="49"/>
      <c r="F137" s="49"/>
      <c r="G137" s="49"/>
      <c r="H137" s="49"/>
      <c r="I137" s="49"/>
    </row>
    <row r="138" customFormat="false" ht="26.85" hidden="false" customHeight="false" outlineLevel="0" collapsed="false">
      <c r="A138" s="75" t="n">
        <v>6</v>
      </c>
      <c r="B138" s="75" t="s">
        <v>134</v>
      </c>
      <c r="C138" s="75"/>
      <c r="D138" s="75"/>
      <c r="E138" s="75"/>
      <c r="F138" s="75"/>
      <c r="G138" s="75"/>
      <c r="H138" s="37" t="s">
        <v>60</v>
      </c>
      <c r="I138" s="131" t="s">
        <v>135</v>
      </c>
    </row>
    <row r="139" customFormat="false" ht="46.25" hidden="false" customHeight="true" outlineLevel="0" collapsed="false">
      <c r="A139" s="95" t="s">
        <v>136</v>
      </c>
      <c r="B139" s="95"/>
      <c r="C139" s="95"/>
      <c r="D139" s="95"/>
      <c r="E139" s="95"/>
      <c r="F139" s="95"/>
      <c r="G139" s="95"/>
      <c r="H139" s="132" t="s">
        <v>80</v>
      </c>
      <c r="I139" s="133" t="n">
        <f aca="false">SUM(I37+I89+I98+I125+I133)</f>
        <v>7360.52673333333</v>
      </c>
    </row>
    <row r="140" customFormat="false" ht="15" hidden="false" customHeight="false" outlineLevel="0" collapsed="false">
      <c r="A140" s="134" t="s">
        <v>7</v>
      </c>
      <c r="B140" s="49" t="s">
        <v>137</v>
      </c>
      <c r="C140" s="49"/>
      <c r="D140" s="49"/>
      <c r="E140" s="49"/>
      <c r="F140" s="49"/>
      <c r="G140" s="49"/>
      <c r="H140" s="61" t="n">
        <v>0.05</v>
      </c>
      <c r="I140" s="62" t="n">
        <f aca="false">ROUND(H140*I139,2)</f>
        <v>368.03</v>
      </c>
    </row>
    <row r="141" customFormat="false" ht="46.25" hidden="false" customHeight="true" outlineLevel="0" collapsed="false">
      <c r="A141" s="95" t="s">
        <v>138</v>
      </c>
      <c r="B141" s="95"/>
      <c r="C141" s="95"/>
      <c r="D141" s="95"/>
      <c r="E141" s="95"/>
      <c r="F141" s="95"/>
      <c r="G141" s="95"/>
      <c r="H141" s="135" t="s">
        <v>80</v>
      </c>
      <c r="I141" s="133" t="n">
        <f aca="false">SUM(I37+I89+I98+I125+I133+I140)</f>
        <v>7728.55673333333</v>
      </c>
    </row>
    <row r="142" customFormat="false" ht="15" hidden="false" customHeight="false" outlineLevel="0" collapsed="false">
      <c r="A142" s="134" t="s">
        <v>9</v>
      </c>
      <c r="B142" s="49" t="s">
        <v>139</v>
      </c>
      <c r="C142" s="49"/>
      <c r="D142" s="49"/>
      <c r="E142" s="49"/>
      <c r="F142" s="49"/>
      <c r="G142" s="49"/>
      <c r="H142" s="61" t="n">
        <v>0.1</v>
      </c>
      <c r="I142" s="62" t="n">
        <f aca="false">ROUND(H142*I141,2)</f>
        <v>772.86</v>
      </c>
    </row>
    <row r="143" customFormat="false" ht="46.25" hidden="false" customHeight="true" outlineLevel="0" collapsed="false">
      <c r="A143" s="95" t="s">
        <v>140</v>
      </c>
      <c r="B143" s="95"/>
      <c r="C143" s="95"/>
      <c r="D143" s="95"/>
      <c r="E143" s="95"/>
      <c r="F143" s="95"/>
      <c r="G143" s="95"/>
      <c r="H143" s="135" t="s">
        <v>80</v>
      </c>
      <c r="I143" s="133" t="n">
        <f aca="false">SUM(I139+I140+I142)</f>
        <v>8501.41673333333</v>
      </c>
    </row>
    <row r="144" customFormat="false" ht="15" hidden="false" customHeight="false" outlineLevel="0" collapsed="false">
      <c r="A144" s="134" t="s">
        <v>12</v>
      </c>
      <c r="B144" s="49" t="s">
        <v>141</v>
      </c>
      <c r="C144" s="49"/>
      <c r="D144" s="49"/>
      <c r="E144" s="49"/>
      <c r="F144" s="49"/>
      <c r="G144" s="49"/>
      <c r="H144" s="39" t="s">
        <v>80</v>
      </c>
      <c r="I144" s="79" t="s">
        <v>80</v>
      </c>
    </row>
    <row r="145" customFormat="false" ht="15" hidden="false" customHeight="false" outlineLevel="0" collapsed="false">
      <c r="A145" s="52"/>
      <c r="B145" s="49" t="s">
        <v>142</v>
      </c>
      <c r="C145" s="49"/>
      <c r="D145" s="49"/>
      <c r="E145" s="49"/>
      <c r="F145" s="49"/>
      <c r="G145" s="49"/>
      <c r="H145" s="39" t="s">
        <v>80</v>
      </c>
      <c r="I145" s="79" t="s">
        <v>80</v>
      </c>
    </row>
    <row r="146" customFormat="false" ht="26.85" hidden="false" customHeight="true" outlineLevel="0" collapsed="false">
      <c r="A146" s="52"/>
      <c r="B146" s="136" t="s">
        <v>143</v>
      </c>
      <c r="C146" s="136"/>
      <c r="D146" s="136"/>
      <c r="E146" s="136"/>
      <c r="F146" s="136"/>
      <c r="G146" s="136"/>
      <c r="H146" s="137" t="n">
        <v>0.076</v>
      </c>
      <c r="I146" s="62" t="n">
        <f aca="false">ROUND(($I$143/(1-$H$155))*H146,2)</f>
        <v>753.48</v>
      </c>
    </row>
    <row r="147" customFormat="false" ht="26.85" hidden="false" customHeight="true" outlineLevel="0" collapsed="false">
      <c r="A147" s="52"/>
      <c r="B147" s="136" t="s">
        <v>144</v>
      </c>
      <c r="C147" s="136"/>
      <c r="D147" s="136"/>
      <c r="E147" s="136"/>
      <c r="F147" s="136"/>
      <c r="G147" s="136"/>
      <c r="H147" s="137" t="n">
        <v>0.0165</v>
      </c>
      <c r="I147" s="62" t="n">
        <f aca="false">ROUND(($I$143/(1-$H$155))*H147,2)</f>
        <v>163.58</v>
      </c>
    </row>
    <row r="148" customFormat="false" ht="24.6" hidden="false" customHeight="true" outlineLevel="0" collapsed="false">
      <c r="A148" s="52"/>
      <c r="B148" s="138" t="s">
        <v>145</v>
      </c>
      <c r="C148" s="138"/>
      <c r="D148" s="138"/>
      <c r="E148" s="138"/>
      <c r="F148" s="138"/>
      <c r="G148" s="138"/>
      <c r="H148" s="139" t="s">
        <v>80</v>
      </c>
      <c r="I148" s="79" t="s">
        <v>80</v>
      </c>
    </row>
    <row r="149" customFormat="false" ht="24.6" hidden="false" customHeight="true" outlineLevel="0" collapsed="false">
      <c r="A149" s="52"/>
      <c r="B149" s="138" t="s">
        <v>146</v>
      </c>
      <c r="C149" s="138"/>
      <c r="D149" s="138"/>
      <c r="E149" s="138"/>
      <c r="F149" s="138"/>
      <c r="G149" s="138"/>
      <c r="H149" s="139" t="s">
        <v>80</v>
      </c>
      <c r="I149" s="79" t="s">
        <v>80</v>
      </c>
    </row>
    <row r="150" customFormat="false" ht="12.8" hidden="false" customHeight="true" outlineLevel="0" collapsed="false">
      <c r="A150" s="52"/>
      <c r="B150" s="140" t="s">
        <v>147</v>
      </c>
      <c r="C150" s="140"/>
      <c r="D150" s="140"/>
      <c r="E150" s="140"/>
      <c r="F150" s="140"/>
      <c r="G150" s="140"/>
      <c r="H150" s="139" t="s">
        <v>80</v>
      </c>
      <c r="I150" s="79" t="s">
        <v>80</v>
      </c>
    </row>
    <row r="151" customFormat="false" ht="15" hidden="false" customHeight="true" outlineLevel="0" collapsed="false">
      <c r="A151" s="52"/>
      <c r="B151" s="141" t="s">
        <v>148</v>
      </c>
      <c r="C151" s="141"/>
      <c r="D151" s="141"/>
      <c r="E151" s="141"/>
      <c r="F151" s="141"/>
      <c r="G151" s="141"/>
      <c r="H151" s="139" t="s">
        <v>80</v>
      </c>
      <c r="I151" s="79" t="s">
        <v>80</v>
      </c>
    </row>
    <row r="152" customFormat="false" ht="15" hidden="false" customHeight="true" outlineLevel="0" collapsed="false">
      <c r="A152" s="52"/>
      <c r="B152" s="142" t="s">
        <v>149</v>
      </c>
      <c r="C152" s="142"/>
      <c r="D152" s="142"/>
      <c r="E152" s="142"/>
      <c r="F152" s="142"/>
      <c r="G152" s="142"/>
      <c r="H152" s="137" t="n">
        <f aca="false">ISS!B2</f>
        <v>0.05</v>
      </c>
      <c r="I152" s="62" t="n">
        <f aca="false">ROUND(($I$143/(1-$H$155))*H152,2)</f>
        <v>495.71</v>
      </c>
    </row>
    <row r="153" customFormat="false" ht="12.8" hidden="false" customHeight="false" outlineLevel="0" collapsed="false">
      <c r="A153" s="54" t="s">
        <v>55</v>
      </c>
      <c r="B153" s="54"/>
      <c r="C153" s="54"/>
      <c r="D153" s="54"/>
      <c r="E153" s="54"/>
      <c r="F153" s="54"/>
      <c r="G153" s="54"/>
      <c r="H153" s="54"/>
      <c r="I153" s="68" t="n">
        <f aca="false">SUM(I140+I142+I146+I147+I152)</f>
        <v>2553.66</v>
      </c>
    </row>
    <row r="154" customFormat="false" ht="12.8" hidden="false" customHeight="false" outlineLevel="0" collapsed="false">
      <c r="A154" s="125"/>
      <c r="B154" s="125"/>
      <c r="C154" s="125"/>
      <c r="D154" s="125"/>
      <c r="E154" s="125"/>
      <c r="F154" s="125"/>
      <c r="G154" s="125"/>
      <c r="H154" s="125"/>
      <c r="I154" s="125"/>
    </row>
    <row r="155" customFormat="false" ht="12.8" hidden="false" customHeight="true" outlineLevel="0" collapsed="false">
      <c r="A155" s="143" t="s">
        <v>150</v>
      </c>
      <c r="B155" s="143"/>
      <c r="C155" s="143"/>
      <c r="D155" s="143"/>
      <c r="E155" s="143"/>
      <c r="F155" s="143"/>
      <c r="G155" s="143"/>
      <c r="H155" s="144" t="n">
        <f aca="false">SUM(H146:H152)</f>
        <v>0.1425</v>
      </c>
      <c r="I155" s="133" t="n">
        <f aca="false">SUM(I146:I152)</f>
        <v>1412.77</v>
      </c>
    </row>
    <row r="156" customFormat="false" ht="12.8" hidden="false" customHeight="false" outlineLevel="0" collapsed="false">
      <c r="A156" s="145" t="s">
        <v>151</v>
      </c>
      <c r="B156" s="145"/>
      <c r="C156" s="146" t="s">
        <v>152</v>
      </c>
      <c r="D156" s="146"/>
      <c r="E156" s="146"/>
      <c r="F156" s="146"/>
      <c r="G156" s="146"/>
      <c r="H156" s="146"/>
      <c r="I156" s="146"/>
    </row>
    <row r="157" customFormat="false" ht="12.8" hidden="false" customHeight="false" outlineLevel="0" collapsed="false">
      <c r="A157" s="145"/>
      <c r="B157" s="145"/>
      <c r="C157" s="146" t="s">
        <v>153</v>
      </c>
      <c r="D157" s="146"/>
      <c r="E157" s="146"/>
      <c r="F157" s="146"/>
      <c r="G157" s="146"/>
      <c r="H157" s="146"/>
      <c r="I157" s="146"/>
    </row>
    <row r="158" customFormat="false" ht="12.8" hidden="false" customHeight="false" outlineLevel="0" collapsed="false">
      <c r="A158" s="145"/>
      <c r="B158" s="145"/>
      <c r="C158" s="147" t="s">
        <v>154</v>
      </c>
      <c r="D158" s="147"/>
      <c r="E158" s="147"/>
      <c r="F158" s="147"/>
      <c r="G158" s="147"/>
      <c r="H158" s="147"/>
      <c r="I158" s="147"/>
    </row>
    <row r="159" customFormat="false" ht="12.8" hidden="false" customHeight="false" outlineLevel="0" collapsed="false">
      <c r="A159" s="148"/>
      <c r="B159" s="148"/>
      <c r="C159" s="148"/>
      <c r="D159" s="148"/>
      <c r="E159" s="148"/>
      <c r="F159" s="148"/>
      <c r="G159" s="148"/>
      <c r="H159" s="148"/>
      <c r="I159" s="148"/>
    </row>
    <row r="160" customFormat="false" ht="85.05" hidden="false" customHeight="true" outlineLevel="0" collapsed="false">
      <c r="A160" s="22" t="s">
        <v>155</v>
      </c>
      <c r="B160" s="22"/>
      <c r="C160" s="22"/>
      <c r="D160" s="22"/>
      <c r="E160" s="22"/>
      <c r="F160" s="22"/>
      <c r="G160" s="22"/>
      <c r="H160" s="22"/>
      <c r="I160" s="22"/>
    </row>
    <row r="161" customFormat="false" ht="12.8" hidden="false" customHeight="false" outlineLevel="0" collapsed="false">
      <c r="A161" s="125"/>
      <c r="B161" s="125"/>
      <c r="C161" s="125"/>
      <c r="D161" s="125"/>
      <c r="E161" s="125"/>
      <c r="F161" s="125"/>
      <c r="G161" s="125"/>
      <c r="H161" s="125"/>
      <c r="I161" s="125"/>
    </row>
    <row r="162" customFormat="false" ht="26.85" hidden="false" customHeight="true" outlineLevel="0" collapsed="false">
      <c r="A162" s="149" t="s">
        <v>156</v>
      </c>
      <c r="B162" s="149"/>
      <c r="C162" s="149"/>
      <c r="D162" s="149"/>
      <c r="E162" s="149"/>
      <c r="F162" s="149"/>
      <c r="G162" s="149"/>
      <c r="H162" s="149"/>
      <c r="I162" s="149"/>
    </row>
    <row r="163" customFormat="false" ht="14.15" hidden="false" customHeight="true" outlineLevel="0" collapsed="false">
      <c r="A163" s="8" t="s">
        <v>157</v>
      </c>
      <c r="B163" s="8"/>
      <c r="C163" s="8"/>
      <c r="D163" s="8"/>
      <c r="E163" s="8"/>
      <c r="F163" s="8"/>
      <c r="G163" s="8"/>
      <c r="H163" s="8"/>
      <c r="I163" s="14" t="s">
        <v>52</v>
      </c>
    </row>
    <row r="164" customFormat="false" ht="12.8" hidden="false" customHeight="true" outlineLevel="0" collapsed="false">
      <c r="A164" s="150" t="s">
        <v>7</v>
      </c>
      <c r="B164" s="151" t="s">
        <v>158</v>
      </c>
      <c r="C164" s="151"/>
      <c r="D164" s="151"/>
      <c r="E164" s="151"/>
      <c r="F164" s="151"/>
      <c r="G164" s="151"/>
      <c r="H164" s="151"/>
      <c r="I164" s="92" t="n">
        <f aca="false">I37</f>
        <v>2757.43</v>
      </c>
      <c r="K164" s="152"/>
    </row>
    <row r="165" customFormat="false" ht="12.8" hidden="false" customHeight="true" outlineLevel="0" collapsed="false">
      <c r="A165" s="150" t="s">
        <v>9</v>
      </c>
      <c r="B165" s="151" t="s">
        <v>48</v>
      </c>
      <c r="C165" s="151"/>
      <c r="D165" s="151"/>
      <c r="E165" s="151"/>
      <c r="F165" s="151"/>
      <c r="G165" s="151"/>
      <c r="H165" s="151"/>
      <c r="I165" s="92" t="n">
        <f aca="false">I89</f>
        <v>3836.2</v>
      </c>
    </row>
    <row r="166" customFormat="false" ht="12.8" hidden="false" customHeight="true" outlineLevel="0" collapsed="false">
      <c r="A166" s="150" t="s">
        <v>12</v>
      </c>
      <c r="B166" s="151" t="s">
        <v>159</v>
      </c>
      <c r="C166" s="151"/>
      <c r="D166" s="151"/>
      <c r="E166" s="151"/>
      <c r="F166" s="151"/>
      <c r="G166" s="151"/>
      <c r="H166" s="151"/>
      <c r="I166" s="92" t="n">
        <f aca="false">I98</f>
        <v>139.92</v>
      </c>
    </row>
    <row r="167" customFormat="false" ht="12.8" hidden="false" customHeight="true" outlineLevel="0" collapsed="false">
      <c r="A167" s="150" t="s">
        <v>15</v>
      </c>
      <c r="B167" s="151" t="s">
        <v>160</v>
      </c>
      <c r="C167" s="151"/>
      <c r="D167" s="151"/>
      <c r="E167" s="151"/>
      <c r="F167" s="151"/>
      <c r="G167" s="151"/>
      <c r="H167" s="151"/>
      <c r="I167" s="92" t="n">
        <f aca="false">I125</f>
        <v>474.426733333333</v>
      </c>
    </row>
    <row r="168" customFormat="false" ht="12.8" hidden="false" customHeight="true" outlineLevel="0" collapsed="false">
      <c r="A168" s="150" t="s">
        <v>42</v>
      </c>
      <c r="B168" s="151" t="s">
        <v>161</v>
      </c>
      <c r="C168" s="151"/>
      <c r="D168" s="151"/>
      <c r="E168" s="151"/>
      <c r="F168" s="151"/>
      <c r="G168" s="151"/>
      <c r="H168" s="151"/>
      <c r="I168" s="92" t="n">
        <f aca="false">I133</f>
        <v>152.55</v>
      </c>
    </row>
    <row r="169" customFormat="false" ht="12.8" hidden="false" customHeight="true" outlineLevel="0" collapsed="false">
      <c r="A169" s="153" t="s">
        <v>162</v>
      </c>
      <c r="B169" s="153"/>
      <c r="C169" s="153"/>
      <c r="D169" s="153"/>
      <c r="E169" s="153"/>
      <c r="F169" s="153"/>
      <c r="G169" s="153"/>
      <c r="H169" s="153"/>
      <c r="I169" s="101" t="n">
        <f aca="false">SUM(I164:I168)</f>
        <v>7360.52673333333</v>
      </c>
    </row>
    <row r="170" customFormat="false" ht="12.8" hidden="false" customHeight="true" outlineLevel="0" collapsed="false">
      <c r="A170" s="154" t="s">
        <v>44</v>
      </c>
      <c r="B170" s="151" t="s">
        <v>163</v>
      </c>
      <c r="C170" s="151"/>
      <c r="D170" s="151"/>
      <c r="E170" s="151"/>
      <c r="F170" s="151"/>
      <c r="G170" s="151"/>
      <c r="H170" s="151"/>
      <c r="I170" s="92" t="n">
        <f aca="false">I153</f>
        <v>2553.66</v>
      </c>
    </row>
    <row r="171" customFormat="false" ht="12.8" hidden="false" customHeight="true" outlineLevel="0" collapsed="false">
      <c r="A171" s="153" t="s">
        <v>164</v>
      </c>
      <c r="B171" s="153"/>
      <c r="C171" s="153"/>
      <c r="D171" s="153"/>
      <c r="E171" s="153"/>
      <c r="F171" s="153"/>
      <c r="G171" s="153"/>
      <c r="H171" s="153"/>
      <c r="I171" s="101" t="n">
        <f aca="false">SUM(I169:I170)</f>
        <v>9914.18673333333</v>
      </c>
    </row>
    <row r="172" customFormat="false" ht="15" hidden="false" customHeight="true" outlineLevel="0" collapsed="false">
      <c r="A172" s="155" t="s">
        <v>165</v>
      </c>
      <c r="B172" s="155"/>
      <c r="C172" s="155"/>
      <c r="D172" s="155"/>
      <c r="E172" s="155"/>
      <c r="F172" s="155"/>
      <c r="G172" s="155"/>
      <c r="H172" s="155"/>
      <c r="I172" s="155"/>
    </row>
    <row r="173" customFormat="false" ht="43.25" hidden="false" customHeight="true" outlineLevel="0" collapsed="false">
      <c r="A173" s="156" t="s">
        <v>166</v>
      </c>
      <c r="B173" s="156"/>
      <c r="C173" s="157" t="s">
        <v>167</v>
      </c>
      <c r="D173" s="157"/>
      <c r="E173" s="158" t="s">
        <v>168</v>
      </c>
      <c r="F173" s="157" t="s">
        <v>169</v>
      </c>
      <c r="G173" s="157"/>
      <c r="H173" s="157" t="s">
        <v>170</v>
      </c>
      <c r="I173" s="157" t="s">
        <v>171</v>
      </c>
    </row>
    <row r="174" customFormat="false" ht="12.8" hidden="false" customHeight="true" outlineLevel="0" collapsed="false">
      <c r="A174" s="159" t="s">
        <v>21</v>
      </c>
      <c r="B174" s="159"/>
      <c r="C174" s="160" t="n">
        <f aca="false">I171</f>
        <v>9914.18673333333</v>
      </c>
      <c r="D174" s="160"/>
      <c r="E174" s="161" t="n">
        <v>1</v>
      </c>
      <c r="F174" s="160" t="n">
        <f aca="false">ROUND(C174*E174,2)</f>
        <v>9914.19</v>
      </c>
      <c r="G174" s="160"/>
      <c r="H174" s="162" t="n">
        <f aca="false">H14</f>
        <v>4</v>
      </c>
      <c r="I174" s="160" t="n">
        <f aca="false">ROUND(F174*H174,2)</f>
        <v>39656.76</v>
      </c>
    </row>
    <row r="175" customFormat="false" ht="12.8" hidden="false" customHeight="true" outlineLevel="0" collapsed="false">
      <c r="A175" s="163" t="s">
        <v>172</v>
      </c>
      <c r="B175" s="163"/>
      <c r="C175" s="163"/>
      <c r="D175" s="163"/>
      <c r="E175" s="163"/>
      <c r="F175" s="163"/>
      <c r="G175" s="163"/>
      <c r="H175" s="163"/>
      <c r="I175" s="160" t="n">
        <f aca="false">I174</f>
        <v>39656.76</v>
      </c>
    </row>
    <row r="176" customFormat="false" ht="12.8" hidden="false" customHeight="false" outlineLevel="0" collapsed="false">
      <c r="A176" s="164"/>
      <c r="B176" s="164"/>
      <c r="C176" s="164"/>
      <c r="D176" s="164"/>
      <c r="E176" s="164"/>
      <c r="F176" s="164"/>
      <c r="G176" s="164"/>
      <c r="H176" s="164"/>
      <c r="I176" s="164"/>
    </row>
    <row r="177" customFormat="false" ht="15" hidden="false" customHeight="true" outlineLevel="0" collapsed="false">
      <c r="A177" s="155" t="s">
        <v>173</v>
      </c>
      <c r="B177" s="155"/>
      <c r="C177" s="155"/>
      <c r="D177" s="155"/>
      <c r="E177" s="155"/>
      <c r="F177" s="155"/>
      <c r="G177" s="155"/>
      <c r="H177" s="155"/>
      <c r="I177" s="155"/>
    </row>
    <row r="178" customFormat="false" ht="15" hidden="false" customHeight="true" outlineLevel="0" collapsed="false">
      <c r="A178" s="165" t="s">
        <v>174</v>
      </c>
      <c r="B178" s="165"/>
      <c r="C178" s="165"/>
      <c r="D178" s="165"/>
      <c r="E178" s="165"/>
      <c r="F178" s="165"/>
      <c r="G178" s="165"/>
      <c r="H178" s="165"/>
      <c r="I178" s="165"/>
    </row>
    <row r="179" customFormat="false" ht="12.8" hidden="false" customHeight="true" outlineLevel="0" collapsed="false">
      <c r="A179" s="157" t="s">
        <v>175</v>
      </c>
      <c r="B179" s="157"/>
      <c r="C179" s="157"/>
      <c r="D179" s="157"/>
      <c r="E179" s="157"/>
      <c r="F179" s="157"/>
      <c r="G179" s="157"/>
      <c r="H179" s="157"/>
      <c r="I179" s="156" t="s">
        <v>176</v>
      </c>
    </row>
    <row r="180" customFormat="false" ht="12.8" hidden="false" customHeight="true" outlineLevel="0" collapsed="false">
      <c r="A180" s="166" t="s">
        <v>177</v>
      </c>
      <c r="B180" s="166"/>
      <c r="C180" s="166"/>
      <c r="D180" s="166"/>
      <c r="E180" s="166"/>
      <c r="F180" s="166"/>
      <c r="G180" s="166"/>
      <c r="H180" s="166"/>
      <c r="I180" s="160" t="n">
        <f aca="false">F174</f>
        <v>9914.19</v>
      </c>
    </row>
    <row r="181" customFormat="false" ht="12.8" hidden="false" customHeight="true" outlineLevel="0" collapsed="false">
      <c r="A181" s="166" t="s">
        <v>178</v>
      </c>
      <c r="B181" s="166"/>
      <c r="C181" s="166"/>
      <c r="D181" s="166"/>
      <c r="E181" s="166"/>
      <c r="F181" s="166"/>
      <c r="G181" s="166"/>
      <c r="H181" s="166"/>
      <c r="I181" s="160" t="n">
        <f aca="false">I175</f>
        <v>39656.76</v>
      </c>
    </row>
    <row r="182" customFormat="false" ht="12.8" hidden="false" customHeight="true" outlineLevel="0" collapsed="false">
      <c r="A182" s="167" t="s">
        <v>179</v>
      </c>
      <c r="B182" s="167"/>
      <c r="C182" s="167"/>
      <c r="D182" s="167"/>
      <c r="E182" s="167"/>
      <c r="F182" s="167"/>
      <c r="G182" s="167"/>
      <c r="H182" s="167"/>
      <c r="I182" s="160" t="n">
        <f aca="false">ROUND(I181*12,2)</f>
        <v>475881.12</v>
      </c>
    </row>
    <row r="183" customFormat="false" ht="12.8" hidden="false" customHeight="true" outlineLevel="0" collapsed="false">
      <c r="A183" s="166" t="s">
        <v>180</v>
      </c>
      <c r="B183" s="166"/>
      <c r="C183" s="166"/>
      <c r="D183" s="166"/>
      <c r="E183" s="166"/>
      <c r="F183" s="166"/>
      <c r="G183" s="166"/>
      <c r="H183" s="166"/>
      <c r="I183" s="160" t="n">
        <f aca="false">ROUND(I181*H11,2)</f>
        <v>2379405.6</v>
      </c>
    </row>
    <row r="184" customFormat="false" ht="12.8" hidden="false" customHeight="false" outlineLevel="0" collapsed="false">
      <c r="A184" s="168"/>
      <c r="B184" s="168"/>
      <c r="C184" s="168"/>
      <c r="D184" s="168"/>
      <c r="E184" s="168"/>
      <c r="F184" s="168"/>
      <c r="G184" s="168"/>
      <c r="H184" s="168"/>
      <c r="I184" s="168"/>
    </row>
    <row r="185" customFormat="false" ht="12.8" hidden="false" customHeight="true" outlineLevel="0" collapsed="false">
      <c r="A185" s="166" t="s">
        <v>181</v>
      </c>
      <c r="B185" s="166"/>
      <c r="C185" s="166"/>
      <c r="D185" s="166"/>
      <c r="E185" s="166"/>
      <c r="F185" s="166"/>
      <c r="G185" s="166"/>
      <c r="H185" s="166"/>
      <c r="I185" s="166"/>
    </row>
    <row r="186" customFormat="false" ht="12.8" hidden="false" customHeight="false" outlineLevel="0" collapsed="false">
      <c r="A186" s="169"/>
      <c r="B186" s="169"/>
      <c r="C186" s="169"/>
      <c r="D186" s="169"/>
      <c r="E186" s="169"/>
      <c r="F186" s="169"/>
      <c r="G186" s="169"/>
      <c r="H186" s="169"/>
      <c r="I186" s="169"/>
    </row>
    <row r="187" customFormat="false" ht="12.8" hidden="true" customHeight="false" outlineLevel="0" collapsed="false">
      <c r="A187" s="170"/>
      <c r="B187" s="170"/>
      <c r="C187" s="170"/>
      <c r="D187" s="170"/>
      <c r="E187" s="170"/>
      <c r="F187" s="170"/>
      <c r="G187" s="170"/>
      <c r="H187" s="171"/>
      <c r="I187" s="172"/>
      <c r="J187" s="173"/>
      <c r="K187" s="174"/>
      <c r="L187" s="173"/>
      <c r="M187" s="175"/>
    </row>
  </sheetData>
  <mergeCells count="234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G74"/>
    <mergeCell ref="B75:H75"/>
    <mergeCell ref="B76:H76"/>
    <mergeCell ref="B77:G77"/>
    <mergeCell ref="B78:G78"/>
    <mergeCell ref="B79:H79"/>
    <mergeCell ref="B80:H80"/>
    <mergeCell ref="A81:I81"/>
    <mergeCell ref="A82:I82"/>
    <mergeCell ref="A83:I83"/>
    <mergeCell ref="A84:I84"/>
    <mergeCell ref="B85:H85"/>
    <mergeCell ref="B86:H86"/>
    <mergeCell ref="B87:H87"/>
    <mergeCell ref="B88:H88"/>
    <mergeCell ref="A89:H89"/>
    <mergeCell ref="A90:I90"/>
    <mergeCell ref="A91:I91"/>
    <mergeCell ref="B92:H92"/>
    <mergeCell ref="B93:H93"/>
    <mergeCell ref="B94:H94"/>
    <mergeCell ref="B95:H95"/>
    <mergeCell ref="B96:H96"/>
    <mergeCell ref="B97:G97"/>
    <mergeCell ref="A98:H98"/>
    <mergeCell ref="A99:I99"/>
    <mergeCell ref="A100:I100"/>
    <mergeCell ref="A101:I101"/>
    <mergeCell ref="A102:I102"/>
    <mergeCell ref="A103:I103"/>
    <mergeCell ref="A105:I105"/>
    <mergeCell ref="A106:I106"/>
    <mergeCell ref="B107:H107"/>
    <mergeCell ref="B108:F108"/>
    <mergeCell ref="B109:H109"/>
    <mergeCell ref="B110:H110"/>
    <mergeCell ref="B111:H111"/>
    <mergeCell ref="B112:H112"/>
    <mergeCell ref="B113:H113"/>
    <mergeCell ref="A114:H114"/>
    <mergeCell ref="A115:I115"/>
    <mergeCell ref="A116:I116"/>
    <mergeCell ref="B117:H117"/>
    <mergeCell ref="B118:H118"/>
    <mergeCell ref="A119:H119"/>
    <mergeCell ref="A120:I120"/>
    <mergeCell ref="A121:I121"/>
    <mergeCell ref="B122:H122"/>
    <mergeCell ref="B123:H123"/>
    <mergeCell ref="B124:H124"/>
    <mergeCell ref="A125:H125"/>
    <mergeCell ref="A126:I126"/>
    <mergeCell ref="A127:I127"/>
    <mergeCell ref="B128:H128"/>
    <mergeCell ref="B129:H129"/>
    <mergeCell ref="B130:H130"/>
    <mergeCell ref="B131:H131"/>
    <mergeCell ref="B132:H132"/>
    <mergeCell ref="A133:H133"/>
    <mergeCell ref="A134:I134"/>
    <mergeCell ref="A135:I135"/>
    <mergeCell ref="A137:I137"/>
    <mergeCell ref="B138:G138"/>
    <mergeCell ref="A139:G139"/>
    <mergeCell ref="B140:G140"/>
    <mergeCell ref="A141:G141"/>
    <mergeCell ref="B142:G142"/>
    <mergeCell ref="A143:G143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A153:H153"/>
    <mergeCell ref="A154:I154"/>
    <mergeCell ref="A155:G155"/>
    <mergeCell ref="A156:B158"/>
    <mergeCell ref="C156:I156"/>
    <mergeCell ref="C157:I157"/>
    <mergeCell ref="C158:I158"/>
    <mergeCell ref="A159:I159"/>
    <mergeCell ref="A160:I160"/>
    <mergeCell ref="A161:I161"/>
    <mergeCell ref="A162:I162"/>
    <mergeCell ref="A163:H163"/>
    <mergeCell ref="B164:H164"/>
    <mergeCell ref="B165:H165"/>
    <mergeCell ref="B166:H166"/>
    <mergeCell ref="B167:H167"/>
    <mergeCell ref="B168:H168"/>
    <mergeCell ref="A169:H169"/>
    <mergeCell ref="B170:H170"/>
    <mergeCell ref="A171:H171"/>
    <mergeCell ref="A172:I172"/>
    <mergeCell ref="A173:B173"/>
    <mergeCell ref="C173:D173"/>
    <mergeCell ref="F173:G173"/>
    <mergeCell ref="A174:B174"/>
    <mergeCell ref="C174:D174"/>
    <mergeCell ref="F174:G174"/>
    <mergeCell ref="A175:H175"/>
    <mergeCell ref="A176:I176"/>
    <mergeCell ref="A177:I177"/>
    <mergeCell ref="A178:I178"/>
    <mergeCell ref="A179:H179"/>
    <mergeCell ref="A180:H180"/>
    <mergeCell ref="A181:H181"/>
    <mergeCell ref="A182:H182"/>
    <mergeCell ref="A183:H183"/>
    <mergeCell ref="A184:I184"/>
    <mergeCell ref="A185:I185"/>
    <mergeCell ref="A186:I186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79" man="true" max="16383" min="0"/>
    <brk id="126" man="true" max="16383" min="0"/>
    <brk id="176" man="true" max="16383" min="0"/>
    <brk id="188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3" activeCellId="0" sqref="A3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76" width="20.31"/>
  </cols>
  <sheetData>
    <row r="1" customFormat="false" ht="12.8" hidden="false" customHeight="true" outlineLevel="0" collapsed="false">
      <c r="A1" s="177" t="s">
        <v>182</v>
      </c>
      <c r="B1" s="177"/>
      <c r="C1" s="177"/>
      <c r="D1" s="177"/>
      <c r="E1" s="177"/>
      <c r="F1" s="177"/>
      <c r="G1" s="177"/>
    </row>
    <row r="2" customFormat="false" ht="12.8" hidden="false" customHeight="true" outlineLevel="0" collapsed="false">
      <c r="A2" s="177" t="s">
        <v>183</v>
      </c>
      <c r="B2" s="177"/>
      <c r="C2" s="177"/>
      <c r="D2" s="177"/>
      <c r="E2" s="177"/>
      <c r="F2" s="177"/>
      <c r="G2" s="177"/>
    </row>
    <row r="3" customFormat="false" ht="29.85" hidden="false" customHeight="false" outlineLevel="0" collapsed="false">
      <c r="A3" s="178" t="s">
        <v>184</v>
      </c>
      <c r="B3" s="179" t="s">
        <v>185</v>
      </c>
      <c r="C3" s="178" t="s">
        <v>186</v>
      </c>
      <c r="D3" s="178" t="s">
        <v>187</v>
      </c>
      <c r="E3" s="178" t="s">
        <v>188</v>
      </c>
      <c r="F3" s="178" t="s">
        <v>189</v>
      </c>
      <c r="G3" s="178" t="s">
        <v>190</v>
      </c>
    </row>
    <row r="4" customFormat="false" ht="29.85" hidden="false" customHeight="false" outlineLevel="0" collapsed="false">
      <c r="A4" s="180" t="s">
        <v>191</v>
      </c>
      <c r="B4" s="181" t="s">
        <v>192</v>
      </c>
      <c r="C4" s="182" t="s">
        <v>193</v>
      </c>
      <c r="D4" s="183" t="n">
        <v>2</v>
      </c>
      <c r="E4" s="184" t="n">
        <v>83.94</v>
      </c>
      <c r="F4" s="184" t="n">
        <f aca="false">ROUND(D4*E4,2)</f>
        <v>167.88</v>
      </c>
      <c r="G4" s="184" t="n">
        <f aca="false">ROUND(F4/12,2)</f>
        <v>13.99</v>
      </c>
    </row>
    <row r="5" customFormat="false" ht="47.75" hidden="false" customHeight="false" outlineLevel="0" collapsed="false">
      <c r="A5" s="180" t="s">
        <v>194</v>
      </c>
      <c r="B5" s="181" t="s">
        <v>195</v>
      </c>
      <c r="C5" s="182" t="s">
        <v>193</v>
      </c>
      <c r="D5" s="183" t="n">
        <v>2</v>
      </c>
      <c r="E5" s="184" t="n">
        <v>80.72</v>
      </c>
      <c r="F5" s="184" t="n">
        <f aca="false">ROUND(D5*E5,2)</f>
        <v>161.44</v>
      </c>
      <c r="G5" s="184" t="n">
        <f aca="false">ROUND(F5/12,2)</f>
        <v>13.45</v>
      </c>
    </row>
    <row r="6" customFormat="false" ht="47.75" hidden="false" customHeight="false" outlineLevel="0" collapsed="false">
      <c r="A6" s="180" t="s">
        <v>194</v>
      </c>
      <c r="B6" s="181" t="s">
        <v>196</v>
      </c>
      <c r="C6" s="182" t="s">
        <v>197</v>
      </c>
      <c r="D6" s="183" t="n">
        <v>2</v>
      </c>
      <c r="E6" s="184" t="n">
        <v>57.77</v>
      </c>
      <c r="F6" s="184" t="n">
        <f aca="false">ROUND(D6*E6,2)</f>
        <v>115.54</v>
      </c>
      <c r="G6" s="184" t="n">
        <f aca="false">ROUND(F6/12,2)</f>
        <v>9.63</v>
      </c>
    </row>
    <row r="7" customFormat="false" ht="74.6" hidden="false" customHeight="false" outlineLevel="0" collapsed="false">
      <c r="A7" s="180" t="s">
        <v>198</v>
      </c>
      <c r="B7" s="181" t="s">
        <v>199</v>
      </c>
      <c r="C7" s="182" t="s">
        <v>193</v>
      </c>
      <c r="D7" s="183" t="n">
        <v>2</v>
      </c>
      <c r="E7" s="184" t="n">
        <v>93.24</v>
      </c>
      <c r="F7" s="184" t="n">
        <f aca="false">ROUND(D7*E7,2)</f>
        <v>186.48</v>
      </c>
      <c r="G7" s="184" t="n">
        <f aca="false">ROUND(F7/12,2)</f>
        <v>15.54</v>
      </c>
      <c r="H7" s="185"/>
      <c r="I7" s="185"/>
    </row>
    <row r="8" customFormat="false" ht="12.8" hidden="false" customHeight="false" outlineLevel="0" collapsed="false">
      <c r="A8" s="180" t="s">
        <v>200</v>
      </c>
      <c r="B8" s="181" t="s">
        <v>201</v>
      </c>
      <c r="C8" s="182" t="s">
        <v>193</v>
      </c>
      <c r="D8" s="183" t="n">
        <v>1</v>
      </c>
      <c r="E8" s="184" t="n">
        <v>22.11</v>
      </c>
      <c r="F8" s="184" t="n">
        <f aca="false">ROUND(D8*E8,2)</f>
        <v>22.11</v>
      </c>
      <c r="G8" s="184" t="n">
        <f aca="false">ROUND(F8/12,2)</f>
        <v>1.84</v>
      </c>
    </row>
    <row r="9" customFormat="false" ht="29.85" hidden="false" customHeight="false" outlineLevel="0" collapsed="false">
      <c r="A9" s="180" t="s">
        <v>202</v>
      </c>
      <c r="B9" s="181" t="s">
        <v>203</v>
      </c>
      <c r="C9" s="182" t="s">
        <v>197</v>
      </c>
      <c r="D9" s="183" t="n">
        <v>4</v>
      </c>
      <c r="E9" s="184" t="n">
        <v>11.04</v>
      </c>
      <c r="F9" s="184" t="n">
        <f aca="false">ROUND(D9*E9,2)</f>
        <v>44.16</v>
      </c>
      <c r="G9" s="184" t="n">
        <f aca="false">ROUND(F9/12,2)</f>
        <v>3.68</v>
      </c>
    </row>
    <row r="10" customFormat="false" ht="20.85" hidden="false" customHeight="false" outlineLevel="0" collapsed="false">
      <c r="A10" s="180" t="s">
        <v>204</v>
      </c>
      <c r="B10" s="181" t="s">
        <v>205</v>
      </c>
      <c r="C10" s="183" t="s">
        <v>193</v>
      </c>
      <c r="D10" s="183" t="n">
        <v>2</v>
      </c>
      <c r="E10" s="186" t="n">
        <v>120.67</v>
      </c>
      <c r="F10" s="184" t="n">
        <f aca="false">ROUND(D10*E10,2)</f>
        <v>241.34</v>
      </c>
      <c r="G10" s="184" t="n">
        <f aca="false">ROUND(F10/12,2)</f>
        <v>20.11</v>
      </c>
    </row>
    <row r="11" customFormat="false" ht="12.8" hidden="false" customHeight="false" outlineLevel="0" collapsed="false">
      <c r="A11" s="187" t="s">
        <v>206</v>
      </c>
      <c r="B11" s="187"/>
      <c r="C11" s="187"/>
      <c r="D11" s="187"/>
      <c r="E11" s="187"/>
      <c r="F11" s="187"/>
      <c r="G11" s="188" t="n">
        <f aca="false">SUM(G4:G10)</f>
        <v>78.24</v>
      </c>
      <c r="H11" s="185"/>
      <c r="I11" s="185"/>
    </row>
  </sheetData>
  <mergeCells count="3">
    <mergeCell ref="A1:G1"/>
    <mergeCell ref="A2:G2"/>
    <mergeCell ref="A11:F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8" activeCellId="0" sqref="A8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76" width="20.31"/>
  </cols>
  <sheetData>
    <row r="1" customFormat="false" ht="12.8" hidden="false" customHeight="true" outlineLevel="0" collapsed="false">
      <c r="A1" s="177" t="s">
        <v>182</v>
      </c>
      <c r="B1" s="177"/>
      <c r="C1" s="177"/>
      <c r="D1" s="177"/>
      <c r="E1" s="177"/>
      <c r="F1" s="177"/>
      <c r="G1" s="177"/>
      <c r="H1" s="177"/>
    </row>
    <row r="2" customFormat="false" ht="12.8" hidden="false" customHeight="true" outlineLevel="0" collapsed="false">
      <c r="A2" s="177" t="s">
        <v>207</v>
      </c>
      <c r="B2" s="177"/>
      <c r="C2" s="177"/>
      <c r="D2" s="177"/>
      <c r="E2" s="177"/>
      <c r="F2" s="177"/>
      <c r="G2" s="177"/>
      <c r="H2" s="177"/>
    </row>
    <row r="3" customFormat="false" ht="28.35" hidden="false" customHeight="false" outlineLevel="0" collapsed="false">
      <c r="A3" s="189" t="s">
        <v>208</v>
      </c>
      <c r="B3" s="177" t="s">
        <v>175</v>
      </c>
      <c r="C3" s="177" t="s">
        <v>209</v>
      </c>
      <c r="D3" s="177" t="s">
        <v>210</v>
      </c>
      <c r="E3" s="177" t="s">
        <v>211</v>
      </c>
      <c r="F3" s="177" t="s">
        <v>212</v>
      </c>
      <c r="G3" s="177" t="s">
        <v>189</v>
      </c>
      <c r="H3" s="177" t="s">
        <v>190</v>
      </c>
      <c r="I3" s="190"/>
      <c r="J3" s="190"/>
    </row>
    <row r="4" s="190" customFormat="true" ht="83.55" hidden="false" customHeight="false" outlineLevel="0" collapsed="false">
      <c r="A4" s="191" t="s">
        <v>213</v>
      </c>
      <c r="B4" s="192" t="s">
        <v>214</v>
      </c>
      <c r="C4" s="182" t="s">
        <v>193</v>
      </c>
      <c r="D4" s="182" t="n">
        <v>1</v>
      </c>
      <c r="E4" s="184" t="n">
        <v>1044.67</v>
      </c>
      <c r="F4" s="193" t="n">
        <v>60</v>
      </c>
      <c r="G4" s="194" t="n">
        <f aca="false">ROUND((D4*E4)/5,2)</f>
        <v>208.93</v>
      </c>
      <c r="H4" s="194" t="n">
        <f aca="false">ROUND((D4*E4)/F4,2)</f>
        <v>17.41</v>
      </c>
      <c r="I4" s="185"/>
      <c r="J4" s="185"/>
    </row>
    <row r="5" customFormat="false" ht="29.85" hidden="false" customHeight="false" outlineLevel="0" collapsed="false">
      <c r="A5" s="191" t="s">
        <v>215</v>
      </c>
      <c r="B5" s="192" t="s">
        <v>216</v>
      </c>
      <c r="C5" s="182" t="s">
        <v>193</v>
      </c>
      <c r="D5" s="182" t="n">
        <v>1</v>
      </c>
      <c r="E5" s="184" t="n">
        <v>56.9</v>
      </c>
      <c r="F5" s="193" t="s">
        <v>217</v>
      </c>
      <c r="G5" s="194" t="n">
        <f aca="false">ROUND(D5*E5*12,2)</f>
        <v>682.8</v>
      </c>
      <c r="H5" s="194" t="n">
        <f aca="false">ROUND(G5/12,2)</f>
        <v>56.9</v>
      </c>
    </row>
    <row r="6" customFormat="false" ht="12.8" hidden="false" customHeight="false" outlineLevel="0" collapsed="false">
      <c r="A6" s="187" t="s">
        <v>206</v>
      </c>
      <c r="B6" s="187"/>
      <c r="C6" s="187"/>
      <c r="D6" s="187"/>
      <c r="E6" s="187"/>
      <c r="F6" s="187"/>
      <c r="G6" s="187"/>
      <c r="H6" s="188" t="n">
        <f aca="false">SUM(H1:H5)</f>
        <v>74.31</v>
      </c>
    </row>
    <row r="7" customFormat="false" ht="12.8" hidden="false" customHeight="false" outlineLevel="0" collapsed="false">
      <c r="A7" s="195" t="s">
        <v>218</v>
      </c>
    </row>
    <row r="10" customFormat="false" ht="12.8" hidden="false" customHeight="false" outlineLevel="0" collapsed="false">
      <c r="A10" s="185"/>
      <c r="C10" s="185"/>
      <c r="D10" s="185"/>
      <c r="E10" s="185"/>
      <c r="F10" s="185"/>
      <c r="G10" s="185"/>
      <c r="H10" s="185"/>
      <c r="I10" s="185"/>
      <c r="J10" s="185"/>
    </row>
    <row r="13" customFormat="false" ht="12.8" hidden="false" customHeight="false" outlineLevel="0" collapsed="false">
      <c r="A13" s="185"/>
      <c r="C13" s="185"/>
      <c r="D13" s="185"/>
      <c r="E13" s="185"/>
      <c r="F13" s="185"/>
      <c r="G13" s="185"/>
      <c r="H13" s="185"/>
      <c r="I13" s="185"/>
      <c r="J13" s="185"/>
    </row>
  </sheetData>
  <mergeCells count="3">
    <mergeCell ref="A1:H1"/>
    <mergeCell ref="A2:H2"/>
    <mergeCell ref="A6:G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3" activeCellId="0" sqref="C1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85" width="9.21"/>
    <col collapsed="false" customWidth="true" hidden="false" outlineLevel="0" max="2" min="2" style="185" width="19.23"/>
    <col collapsed="false" customWidth="true" hidden="false" outlineLevel="0" max="3" min="3" style="185" width="98.66"/>
  </cols>
  <sheetData>
    <row r="1" customFormat="false" ht="19.4" hidden="false" customHeight="false" outlineLevel="0" collapsed="false">
      <c r="A1" s="196" t="s">
        <v>219</v>
      </c>
      <c r="B1" s="197" t="s">
        <v>220</v>
      </c>
      <c r="C1" s="196" t="s">
        <v>221</v>
      </c>
      <c r="D1" s="198"/>
    </row>
    <row r="2" customFormat="false" ht="12.8" hidden="false" customHeight="false" outlineLevel="0" collapsed="false">
      <c r="A2" s="182" t="s">
        <v>222</v>
      </c>
      <c r="B2" s="184" t="n">
        <v>4.8</v>
      </c>
      <c r="C2" s="199" t="s">
        <v>223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11" activeCellId="0" sqref="B1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85" width="31.2"/>
    <col collapsed="false" customWidth="true" hidden="false" outlineLevel="0" max="2" min="2" style="185" width="14.37"/>
    <col collapsed="false" customWidth="true" hidden="false" outlineLevel="0" max="3" min="3" style="185" width="34.2"/>
  </cols>
  <sheetData>
    <row r="1" customFormat="false" ht="12.8" hidden="false" customHeight="false" outlineLevel="0" collapsed="false">
      <c r="A1" s="197" t="s">
        <v>224</v>
      </c>
      <c r="B1" s="197" t="s">
        <v>225</v>
      </c>
      <c r="C1" s="197" t="s">
        <v>226</v>
      </c>
    </row>
    <row r="2" customFormat="false" ht="73.1" hidden="false" customHeight="false" outlineLevel="0" collapsed="false">
      <c r="A2" s="182" t="s">
        <v>222</v>
      </c>
      <c r="B2" s="200" t="n">
        <v>0.05</v>
      </c>
      <c r="C2" s="192" t="s">
        <v>227</v>
      </c>
    </row>
    <row r="3" customFormat="false" ht="28.35" hidden="false" customHeight="true" outlineLevel="0" collapsed="false">
      <c r="A3" s="201" t="s">
        <v>228</v>
      </c>
      <c r="B3" s="201"/>
      <c r="C3" s="201"/>
    </row>
  </sheetData>
  <mergeCells count="1">
    <mergeCell ref="A3:C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8" activeCellId="0" sqref="A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85" width="8.2"/>
    <col collapsed="false" customWidth="true" hidden="false" outlineLevel="0" max="2" min="2" style="185" width="5.14"/>
    <col collapsed="false" customWidth="true" hidden="false" outlineLevel="0" max="3" min="3" style="185" width="15.85"/>
    <col collapsed="false" customWidth="true" hidden="false" outlineLevel="0" max="4" min="4" style="185" width="7.23"/>
  </cols>
  <sheetData>
    <row r="1" customFormat="false" ht="37.3" hidden="false" customHeight="false" outlineLevel="0" collapsed="false">
      <c r="A1" s="197" t="s">
        <v>229</v>
      </c>
      <c r="B1" s="197" t="s">
        <v>230</v>
      </c>
      <c r="C1" s="197" t="s">
        <v>231</v>
      </c>
      <c r="D1" s="197" t="s">
        <v>232</v>
      </c>
      <c r="E1" s="197" t="s">
        <v>233</v>
      </c>
      <c r="F1" s="197" t="s">
        <v>234</v>
      </c>
      <c r="G1" s="197" t="s">
        <v>235</v>
      </c>
      <c r="H1" s="197" t="s">
        <v>236</v>
      </c>
      <c r="I1" s="197" t="s">
        <v>237</v>
      </c>
      <c r="J1" s="197" t="s">
        <v>238</v>
      </c>
      <c r="K1" s="197" t="s">
        <v>239</v>
      </c>
      <c r="L1" s="202" t="s">
        <v>240</v>
      </c>
      <c r="M1" s="202" t="s">
        <v>241</v>
      </c>
    </row>
    <row r="2" customFormat="false" ht="37.3" hidden="false" customHeight="false" outlineLevel="0" collapsed="false">
      <c r="A2" s="134" t="s">
        <v>217</v>
      </c>
      <c r="B2" s="182" t="n">
        <v>7</v>
      </c>
      <c r="C2" s="192" t="s">
        <v>242</v>
      </c>
      <c r="D2" s="182" t="n">
        <v>15008</v>
      </c>
      <c r="E2" s="182" t="s">
        <v>243</v>
      </c>
      <c r="F2" s="182" t="s">
        <v>22</v>
      </c>
      <c r="G2" s="203" t="n">
        <f aca="false">'Motorista 44hs Caruaru'!H14</f>
        <v>4</v>
      </c>
      <c r="H2" s="182" t="n">
        <v>60</v>
      </c>
      <c r="I2" s="182" t="n">
        <f aca="false">G2*H2</f>
        <v>240</v>
      </c>
      <c r="J2" s="204" t="n">
        <f aca="false">'Motorista 44hs Caruaru'!I180</f>
        <v>9914.19</v>
      </c>
      <c r="K2" s="204" t="n">
        <f aca="false">ROUND(I2*J2,2)</f>
        <v>2379405.6</v>
      </c>
      <c r="L2" s="205" t="n">
        <f aca="false">ROUND(I2/5,2)</f>
        <v>48</v>
      </c>
      <c r="M2" s="194" t="n">
        <f aca="false">ROUND(L2*J2,2)</f>
        <v>475881.12</v>
      </c>
    </row>
    <row r="3" customFormat="false" ht="12.8" hidden="false" customHeight="false" outlineLevel="0" collapsed="false">
      <c r="A3" s="52" t="s">
        <v>244</v>
      </c>
      <c r="B3" s="52"/>
      <c r="C3" s="52"/>
      <c r="D3" s="52"/>
      <c r="E3" s="52"/>
      <c r="F3" s="52"/>
      <c r="G3" s="52"/>
      <c r="H3" s="52"/>
      <c r="I3" s="52"/>
      <c r="J3" s="52"/>
      <c r="K3" s="206" t="n">
        <f aca="false">K2</f>
        <v>2379405.6</v>
      </c>
      <c r="L3" s="207" t="s">
        <v>80</v>
      </c>
      <c r="M3" s="207" t="n">
        <f aca="false">M2</f>
        <v>475881.12</v>
      </c>
    </row>
    <row r="5" customFormat="false" ht="12.8" hidden="false" customHeight="false" outlineLevel="0" collapsed="false">
      <c r="A5" s="208" t="s">
        <v>245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</row>
    <row r="6" customFormat="false" ht="19.4" hidden="false" customHeight="false" outlineLevel="0" collapsed="false">
      <c r="A6" s="208" t="s">
        <v>246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</row>
    <row r="7" customFormat="false" ht="19.4" hidden="false" customHeight="false" outlineLevel="0" collapsed="false">
      <c r="A7" s="208" t="s">
        <v>247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</row>
    <row r="8" customFormat="false" ht="19.4" hidden="false" customHeight="false" outlineLevel="0" collapsed="false">
      <c r="A8" s="208" t="s">
        <v>248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</row>
    <row r="9" customFormat="false" ht="12.8" hidden="false" customHeight="false" outlineLevel="0" collapsed="false">
      <c r="A9" s="209" t="s">
        <v>249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</row>
  </sheetData>
  <mergeCells count="6">
    <mergeCell ref="A3:J3"/>
    <mergeCell ref="A5:K5"/>
    <mergeCell ref="A6:K6"/>
    <mergeCell ref="A7:K7"/>
    <mergeCell ref="A8:K8"/>
    <mergeCell ref="A9:K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1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10.xml.rels><?xml version="1.0" encoding="UTF-8"?>
<Relationships xmlns="http://schemas.openxmlformats.org/package/2006/relationships"><Relationship Id="rId1" Type="http://schemas.openxmlformats.org/officeDocument/2006/relationships/customXmlProps" Target="itemProps10.xml"/>
</Relationships>
</file>

<file path=customXml/_rels/item11.xml.rels><?xml version="1.0" encoding="UTF-8"?>
<Relationships xmlns="http://schemas.openxmlformats.org/package/2006/relationships"><Relationship Id="rId1" Type="http://schemas.openxmlformats.org/officeDocument/2006/relationships/customXmlProps" Target="itemProps11.xml"/>
</Relationships>
</file>

<file path=customXml/_rels/item12.xml.rels><?xml version="1.0" encoding="UTF-8"?>
<Relationships xmlns="http://schemas.openxmlformats.org/package/2006/relationships"><Relationship Id="rId1" Type="http://schemas.openxmlformats.org/officeDocument/2006/relationships/customXmlProps" Target="itemProps12.xml"/>
</Relationships>
</file>

<file path=customXml/_rels/item13.xml.rels><?xml version="1.0" encoding="UTF-8"?>
<Relationships xmlns="http://schemas.openxmlformats.org/package/2006/relationships"><Relationship Id="rId1" Type="http://schemas.openxmlformats.org/officeDocument/2006/relationships/customXmlProps" Target="itemProps13.xml"/>
</Relationships>
</file>

<file path=customXml/_rels/item14.xml.rels><?xml version="1.0" encoding="UTF-8"?>
<Relationships xmlns="http://schemas.openxmlformats.org/package/2006/relationships"><Relationship Id="rId1" Type="http://schemas.openxmlformats.org/officeDocument/2006/relationships/customXmlProps" Target="itemProps14.xml"/>
</Relationships>
</file>

<file path=customXml/_rels/item15.xml.rels><?xml version="1.0" encoding="UTF-8"?>
<Relationships xmlns="http://schemas.openxmlformats.org/package/2006/relationships"><Relationship Id="rId1" Type="http://schemas.openxmlformats.org/officeDocument/2006/relationships/customXmlProps" Target="itemProps15.xml"/>
</Relationships>
</file>

<file path=customXml/_rels/item16.xml.rels><?xml version="1.0" encoding="UTF-8"?>
<Relationships xmlns="http://schemas.openxmlformats.org/package/2006/relationships"><Relationship Id="rId1" Type="http://schemas.openxmlformats.org/officeDocument/2006/relationships/customXmlProps" Target="itemProps16.xml"/>
</Relationships>
</file>

<file path=customXml/_rels/item17.xml.rels><?xml version="1.0" encoding="UTF-8"?>
<Relationships xmlns="http://schemas.openxmlformats.org/package/2006/relationships"><Relationship Id="rId1" Type="http://schemas.openxmlformats.org/officeDocument/2006/relationships/customXmlProps" Target="itemProps17.xml"/>
</Relationships>
</file>

<file path=customXml/_rels/item18.xml.rels><?xml version="1.0" encoding="UTF-8"?>
<Relationships xmlns="http://schemas.openxmlformats.org/package/2006/relationships"><Relationship Id="rId1" Type="http://schemas.openxmlformats.org/officeDocument/2006/relationships/customXmlProps" Target="itemProps18.xml"/>
</Relationships>
</file>

<file path=customXml/_rels/item19.xml.rels><?xml version="1.0" encoding="UTF-8"?>
<Relationships xmlns="http://schemas.openxmlformats.org/package/2006/relationships"><Relationship Id="rId1" Type="http://schemas.openxmlformats.org/officeDocument/2006/relationships/customXmlProps" Target="itemProps19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20.xml.rels><?xml version="1.0" encoding="UTF-8"?>
<Relationships xmlns="http://schemas.openxmlformats.org/package/2006/relationships"><Relationship Id="rId1" Type="http://schemas.openxmlformats.org/officeDocument/2006/relationships/customXmlProps" Target="itemProps20.xml"/>
</Relationships>
</file>

<file path=customXml/_rels/item21.xml.rels><?xml version="1.0" encoding="UTF-8"?>
<Relationships xmlns="http://schemas.openxmlformats.org/package/2006/relationships"><Relationship Id="rId1" Type="http://schemas.openxmlformats.org/officeDocument/2006/relationships/customXmlProps" Target="itemProps21.xml"/>
</Relationships>
</file>

<file path=customXml/_rels/item22.xml.rels><?xml version="1.0" encoding="UTF-8"?>
<Relationships xmlns="http://schemas.openxmlformats.org/package/2006/relationships"><Relationship Id="rId1" Type="http://schemas.openxmlformats.org/officeDocument/2006/relationships/customXmlProps" Target="itemProps22.xml"/>
</Relationships>
</file>

<file path=customXml/_rels/item23.xml.rels><?xml version="1.0" encoding="UTF-8"?>
<Relationships xmlns="http://schemas.openxmlformats.org/package/2006/relationships"><Relationship Id="rId1" Type="http://schemas.openxmlformats.org/officeDocument/2006/relationships/customXmlProps" Target="itemProps23.xml"/>
</Relationships>
</file>

<file path=customXml/_rels/item24.xml.rels><?xml version="1.0" encoding="UTF-8"?>
<Relationships xmlns="http://schemas.openxmlformats.org/package/2006/relationships"><Relationship Id="rId1" Type="http://schemas.openxmlformats.org/officeDocument/2006/relationships/customXmlProps" Target="itemProps24.xml"/>
</Relationships>
</file>

<file path=customXml/_rels/item25.xml.rels><?xml version="1.0" encoding="UTF-8"?>
<Relationships xmlns="http://schemas.openxmlformats.org/package/2006/relationships"><Relationship Id="rId1" Type="http://schemas.openxmlformats.org/officeDocument/2006/relationships/customXmlProps" Target="itemProps25.xml"/>
</Relationships>
</file>

<file path=customXml/_rels/item26.xml.rels><?xml version="1.0" encoding="UTF-8"?>
<Relationships xmlns="http://schemas.openxmlformats.org/package/2006/relationships"><Relationship Id="rId1" Type="http://schemas.openxmlformats.org/officeDocument/2006/relationships/customXmlProps" Target="itemProps26.xml"/>
</Relationships>
</file>

<file path=customXml/_rels/item27.xml.rels><?xml version="1.0" encoding="UTF-8"?>
<Relationships xmlns="http://schemas.openxmlformats.org/package/2006/relationships"><Relationship Id="rId1" Type="http://schemas.openxmlformats.org/officeDocument/2006/relationships/customXmlProps" Target="itemProps27.xml"/>
</Relationships>
</file>

<file path=customXml/_rels/item28.xml.rels><?xml version="1.0" encoding="UTF-8"?>
<Relationships xmlns="http://schemas.openxmlformats.org/package/2006/relationships"><Relationship Id="rId1" Type="http://schemas.openxmlformats.org/officeDocument/2006/relationships/customXmlProps" Target="itemProps28.xml"/>
</Relationships>
</file>

<file path=customXml/_rels/item29.xml.rels><?xml version="1.0" encoding="UTF-8"?>
<Relationships xmlns="http://schemas.openxmlformats.org/package/2006/relationships"><Relationship Id="rId1" Type="http://schemas.openxmlformats.org/officeDocument/2006/relationships/customXmlProps" Target="itemProps29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30.xml.rels><?xml version="1.0" encoding="UTF-8"?>
<Relationships xmlns="http://schemas.openxmlformats.org/package/2006/relationships"><Relationship Id="rId1" Type="http://schemas.openxmlformats.org/officeDocument/2006/relationships/customXmlProps" Target="itemProps30.xml"/>
</Relationships>
</file>

<file path=customXml/_rels/item31.xml.rels><?xml version="1.0" encoding="UTF-8"?>
<Relationships xmlns="http://schemas.openxmlformats.org/package/2006/relationships"><Relationship Id="rId1" Type="http://schemas.openxmlformats.org/officeDocument/2006/relationships/customXmlProps" Target="itemProps31.xml"/>
</Relationships>
</file>

<file path=customXml/_rels/item32.xml.rels><?xml version="1.0" encoding="UTF-8"?>
<Relationships xmlns="http://schemas.openxmlformats.org/package/2006/relationships"><Relationship Id="rId1" Type="http://schemas.openxmlformats.org/officeDocument/2006/relationships/customXmlProps" Target="itemProps32.xml"/>
</Relationships>
</file>

<file path=customXml/_rels/item33.xml.rels><?xml version="1.0" encoding="UTF-8"?>
<Relationships xmlns="http://schemas.openxmlformats.org/package/2006/relationships"><Relationship Id="rId1" Type="http://schemas.openxmlformats.org/officeDocument/2006/relationships/customXmlProps" Target="itemProps33.xml"/>
</Relationships>
</file>

<file path=customXml/_rels/item34.xml.rels><?xml version="1.0" encoding="UTF-8"?>
<Relationships xmlns="http://schemas.openxmlformats.org/package/2006/relationships"><Relationship Id="rId1" Type="http://schemas.openxmlformats.org/officeDocument/2006/relationships/customXmlProps" Target="itemProps34.xml"/>
</Relationships>
</file>

<file path=customXml/_rels/item35.xml.rels><?xml version="1.0" encoding="UTF-8"?>
<Relationships xmlns="http://schemas.openxmlformats.org/package/2006/relationships"><Relationship Id="rId1" Type="http://schemas.openxmlformats.org/officeDocument/2006/relationships/customXmlProps" Target="itemProps35.xml"/>
</Relationships>
</file>

<file path=customXml/_rels/item36.xml.rels><?xml version="1.0" encoding="UTF-8"?>
<Relationships xmlns="http://schemas.openxmlformats.org/package/2006/relationships"><Relationship Id="rId1" Type="http://schemas.openxmlformats.org/officeDocument/2006/relationships/customXmlProps" Target="itemProps36.xml"/>
</Relationships>
</file>

<file path=customXml/_rels/item37.xml.rels><?xml version="1.0" encoding="UTF-8"?>
<Relationships xmlns="http://schemas.openxmlformats.org/package/2006/relationships"><Relationship Id="rId1" Type="http://schemas.openxmlformats.org/officeDocument/2006/relationships/customXmlProps" Target="itemProps37.xml"/>
</Relationships>
</file>

<file path=customXml/_rels/item38.xml.rels><?xml version="1.0" encoding="UTF-8"?>
<Relationships xmlns="http://schemas.openxmlformats.org/package/2006/relationships"><Relationship Id="rId1" Type="http://schemas.openxmlformats.org/officeDocument/2006/relationships/customXmlProps" Target="itemProps38.xml"/>
</Relationships>
</file>

<file path=customXml/_rels/item39.xml.rels><?xml version="1.0" encoding="UTF-8"?>
<Relationships xmlns="http://schemas.openxmlformats.org/package/2006/relationships"><Relationship Id="rId1" Type="http://schemas.openxmlformats.org/officeDocument/2006/relationships/customXmlProps" Target="itemProps39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40.xml.rels><?xml version="1.0" encoding="UTF-8"?>
<Relationships xmlns="http://schemas.openxmlformats.org/package/2006/relationships"><Relationship Id="rId1" Type="http://schemas.openxmlformats.org/officeDocument/2006/relationships/customXmlProps" Target="itemProps40.xml"/>
</Relationships>
</file>

<file path=customXml/_rels/item41.xml.rels><?xml version="1.0" encoding="UTF-8"?>
<Relationships xmlns="http://schemas.openxmlformats.org/package/2006/relationships"><Relationship Id="rId1" Type="http://schemas.openxmlformats.org/officeDocument/2006/relationships/customXmlProps" Target="itemProps41.xml"/>
</Relationships>
</file>

<file path=customXml/_rels/item42.xml.rels><?xml version="1.0" encoding="UTF-8"?>
<Relationships xmlns="http://schemas.openxmlformats.org/package/2006/relationships"><Relationship Id="rId1" Type="http://schemas.openxmlformats.org/officeDocument/2006/relationships/customXmlProps" Target="itemProps42.xml"/>
</Relationships>
</file>

<file path=customXml/_rels/item43.xml.rels><?xml version="1.0" encoding="UTF-8"?>
<Relationships xmlns="http://schemas.openxmlformats.org/package/2006/relationships"><Relationship Id="rId1" Type="http://schemas.openxmlformats.org/officeDocument/2006/relationships/customXmlProps" Target="itemProps43.xml"/>
</Relationships>
</file>

<file path=customXml/_rels/item44.xml.rels><?xml version="1.0" encoding="UTF-8"?>
<Relationships xmlns="http://schemas.openxmlformats.org/package/2006/relationships"><Relationship Id="rId1" Type="http://schemas.openxmlformats.org/officeDocument/2006/relationships/customXmlProps" Target="itemProps44.xml"/>
</Relationships>
</file>

<file path=customXml/_rels/item45.xml.rels><?xml version="1.0" encoding="UTF-8"?>
<Relationships xmlns="http://schemas.openxmlformats.org/package/2006/relationships"><Relationship Id="rId1" Type="http://schemas.openxmlformats.org/officeDocument/2006/relationships/customXmlProps" Target="itemProps45.xml"/>
</Relationships>
</file>

<file path=customXml/_rels/item46.xml.rels><?xml version="1.0" encoding="UTF-8"?>
<Relationships xmlns="http://schemas.openxmlformats.org/package/2006/relationships"><Relationship Id="rId1" Type="http://schemas.openxmlformats.org/officeDocument/2006/relationships/customXmlProps" Target="itemProps46.xml"/>
</Relationships>
</file>

<file path=customXml/_rels/item4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7.xml"/></Relationships>
</file>

<file path=customXml/_rels/item4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8.xml"/>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?>
<Relationships xmlns="http://schemas.openxmlformats.org/package/2006/relationships"><Relationship Id="rId1" Type="http://schemas.openxmlformats.org/officeDocument/2006/relationships/customXmlProps" Target="itemProps7.xml"/>
</Relationships>
</file>

<file path=customXml/_rels/item8.xml.rels><?xml version="1.0" encoding="UTF-8"?>
<Relationships xmlns="http://schemas.openxmlformats.org/package/2006/relationships"><Relationship Id="rId1" Type="http://schemas.openxmlformats.org/officeDocument/2006/relationships/customXmlProps" Target="itemProps8.xml"/>
</Relationships>
</file>

<file path=customXml/_rels/item9.xml.rels><?xml version="1.0" encoding="UTF-8"?>
<Relationships xmlns="http://schemas.openxmlformats.org/package/2006/relationships"><Relationship Id="rId1" Type="http://schemas.openxmlformats.org/officeDocument/2006/relationships/customXmlProps" Target="itemProps9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7" ma:contentTypeDescription="Crie um novo documento." ma:contentTypeScope="" ma:versionID="76158d17e2d4f9cc073466b27688835a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4289f91c1ef9f8b7e4dc4473e690485f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0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9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0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6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8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9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7" ma:contentTypeDescription="Crie um novo documento." ma:contentTypeScope="" ma:versionID="76158d17e2d4f9cc073466b27688835a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4289f91c1ef9f8b7e4dc4473e690485f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0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3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9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0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4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d17150-3e7d-454f-81dd-1ae6b9361446">
      <Terms xmlns="http://schemas.microsoft.com/office/infopath/2007/PartnerControls"/>
    </lcf76f155ced4ddcb4097134ff3c332f>
    <TaxCatchAll xmlns="31915563-1e63-410d-974b-28645d502fc9" xsi:nil="true"/>
  </documentManagement>
</p:properties>
</file>

<file path=customXml/item4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81c454fe60425f4da997a13afca7736c">
  <xsd:schema xmlns:xsd="http://www.w3.org/2001/XMLSchema" xmlns:xs="http://www.w3.org/2001/XMLSchema" xmlns:p="http://schemas.microsoft.com/office/2006/metadata/properties" xmlns:ns2="4dd17150-3e7d-454f-81dd-1ae6b9361446" xmlns:ns3="31915563-1e63-410d-974b-28645d502fc9" xmlns:ns4="1c343fe7-d293-48f8-95a0-508e3568d6db" targetNamespace="http://schemas.microsoft.com/office/2006/metadata/properties" ma:root="true" ma:fieldsID="c80c8c407f800aa04e7327ed4aa4512c" ns2:_="" ns3:_="" ns4:_="">
    <xsd:import namespace="4dd17150-3e7d-454f-81dd-1ae6b9361446"/>
    <xsd:import namespace="31915563-1e63-410d-974b-28645d502fc9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2E3001-4E96-4385-9592-315EE77C6EDF}"/>
</file>

<file path=customXml/itemProps10.xml><?xml version="1.0" encoding="utf-8"?>
<ds:datastoreItem xmlns:ds="http://schemas.openxmlformats.org/officeDocument/2006/customXml" ds:itemID="{2796DCAA-EE55-4A29-BF41-7C918D9C3E1B}"/>
</file>

<file path=customXml/itemProps11.xml><?xml version="1.0" encoding="utf-8"?>
<ds:datastoreItem xmlns:ds="http://schemas.openxmlformats.org/officeDocument/2006/customXml" ds:itemID="{D352DF0B-07CD-43F0-A1B2-DE1BAEC965C7}"/>
</file>

<file path=customXml/itemProps12.xml><?xml version="1.0" encoding="utf-8"?>
<ds:datastoreItem xmlns:ds="http://schemas.openxmlformats.org/officeDocument/2006/customXml" ds:itemID="{A68BC341-73D5-448E-A260-618DBA59A277}"/>
</file>

<file path=customXml/itemProps13.xml><?xml version="1.0" encoding="utf-8"?>
<ds:datastoreItem xmlns:ds="http://schemas.openxmlformats.org/officeDocument/2006/customXml" ds:itemID="{0F01BEB1-01BB-44CE-8D84-85CF935BA410}"/>
</file>

<file path=customXml/itemProps14.xml><?xml version="1.0" encoding="utf-8"?>
<ds:datastoreItem xmlns:ds="http://schemas.openxmlformats.org/officeDocument/2006/customXml" ds:itemID="{603DBE97-A2A7-4D89-87E3-32928C310166}"/>
</file>

<file path=customXml/itemProps15.xml><?xml version="1.0" encoding="utf-8"?>
<ds:datastoreItem xmlns:ds="http://schemas.openxmlformats.org/officeDocument/2006/customXml" ds:itemID="{77FCABA5-2932-4D85-B37A-5B4AD6DB69D1}"/>
</file>

<file path=customXml/itemProps16.xml><?xml version="1.0" encoding="utf-8"?>
<ds:datastoreItem xmlns:ds="http://schemas.openxmlformats.org/officeDocument/2006/customXml" ds:itemID="{8F22FBDB-6B34-48AD-B627-A8B427464E53}"/>
</file>

<file path=customXml/itemProps17.xml><?xml version="1.0" encoding="utf-8"?>
<ds:datastoreItem xmlns:ds="http://schemas.openxmlformats.org/officeDocument/2006/customXml" ds:itemID="{4AEC3E18-01CF-4EA9-BF71-80621073DF9D}"/>
</file>

<file path=customXml/itemProps18.xml><?xml version="1.0" encoding="utf-8"?>
<ds:datastoreItem xmlns:ds="http://schemas.openxmlformats.org/officeDocument/2006/customXml" ds:itemID="{FC67AF62-CD2A-4D0A-BFCD-F47DF1F0C5B9}"/>
</file>

<file path=customXml/itemProps19.xml><?xml version="1.0" encoding="utf-8"?>
<ds:datastoreItem xmlns:ds="http://schemas.openxmlformats.org/officeDocument/2006/customXml" ds:itemID="{C7209BE0-B684-44A1-AB9C-5C0B0F1666EA}"/>
</file>

<file path=customXml/itemProps2.xml><?xml version="1.0" encoding="utf-8"?>
<ds:datastoreItem xmlns:ds="http://schemas.openxmlformats.org/officeDocument/2006/customXml" ds:itemID="{331F9E9A-BE85-416E-AC54-E9AF86D39926}"/>
</file>

<file path=customXml/itemProps20.xml><?xml version="1.0" encoding="utf-8"?>
<ds:datastoreItem xmlns:ds="http://schemas.openxmlformats.org/officeDocument/2006/customXml" ds:itemID="{1EF2C3F4-A66E-463A-9D2C-9E1F5551D2CA}"/>
</file>

<file path=customXml/itemProps21.xml><?xml version="1.0" encoding="utf-8"?>
<ds:datastoreItem xmlns:ds="http://schemas.openxmlformats.org/officeDocument/2006/customXml" ds:itemID="{70897C31-8E5D-427A-B37C-330BEFB988DC}"/>
</file>

<file path=customXml/itemProps22.xml><?xml version="1.0" encoding="utf-8"?>
<ds:datastoreItem xmlns:ds="http://schemas.openxmlformats.org/officeDocument/2006/customXml" ds:itemID="{C48FD547-43DF-4026-9315-8D34C73A0F13}"/>
</file>

<file path=customXml/itemProps23.xml><?xml version="1.0" encoding="utf-8"?>
<ds:datastoreItem xmlns:ds="http://schemas.openxmlformats.org/officeDocument/2006/customXml" ds:itemID="{48DA0EDE-3457-4687-8FAE-E17C757544CE}"/>
</file>

<file path=customXml/itemProps24.xml><?xml version="1.0" encoding="utf-8"?>
<ds:datastoreItem xmlns:ds="http://schemas.openxmlformats.org/officeDocument/2006/customXml" ds:itemID="{4A86B63E-0071-4D10-9322-525596473219}"/>
</file>

<file path=customXml/itemProps25.xml><?xml version="1.0" encoding="utf-8"?>
<ds:datastoreItem xmlns:ds="http://schemas.openxmlformats.org/officeDocument/2006/customXml" ds:itemID="{FC367F8D-BF4C-4CF3-8011-CE8F7E96E710}"/>
</file>

<file path=customXml/itemProps26.xml><?xml version="1.0" encoding="utf-8"?>
<ds:datastoreItem xmlns:ds="http://schemas.openxmlformats.org/officeDocument/2006/customXml" ds:itemID="{4D01024F-7D90-4529-88EE-F8B1B83D8A68}"/>
</file>

<file path=customXml/itemProps27.xml><?xml version="1.0" encoding="utf-8"?>
<ds:datastoreItem xmlns:ds="http://schemas.openxmlformats.org/officeDocument/2006/customXml" ds:itemID="{60052DFE-DF91-4CE5-A873-68273C243E32}"/>
</file>

<file path=customXml/itemProps28.xml><?xml version="1.0" encoding="utf-8"?>
<ds:datastoreItem xmlns:ds="http://schemas.openxmlformats.org/officeDocument/2006/customXml" ds:itemID="{F61C3A2B-DC0C-4734-8667-8FC4B6C36066}"/>
</file>

<file path=customXml/itemProps29.xml><?xml version="1.0" encoding="utf-8"?>
<ds:datastoreItem xmlns:ds="http://schemas.openxmlformats.org/officeDocument/2006/customXml" ds:itemID="{E850776F-825D-4D6A-8A70-D6D6F194ECB2}"/>
</file>

<file path=customXml/itemProps3.xml><?xml version="1.0" encoding="utf-8"?>
<ds:datastoreItem xmlns:ds="http://schemas.openxmlformats.org/officeDocument/2006/customXml" ds:itemID="{6113DA96-5475-4C9E-8716-2EE8CD90B7BA}"/>
</file>

<file path=customXml/itemProps30.xml><?xml version="1.0" encoding="utf-8"?>
<ds:datastoreItem xmlns:ds="http://schemas.openxmlformats.org/officeDocument/2006/customXml" ds:itemID="{DD7CE15D-53DF-433F-A028-37BE3BAB9762}"/>
</file>

<file path=customXml/itemProps31.xml><?xml version="1.0" encoding="utf-8"?>
<ds:datastoreItem xmlns:ds="http://schemas.openxmlformats.org/officeDocument/2006/customXml" ds:itemID="{0264DA59-2063-48BB-98D6-A68039B2B7A6}"/>
</file>

<file path=customXml/itemProps32.xml><?xml version="1.0" encoding="utf-8"?>
<ds:datastoreItem xmlns:ds="http://schemas.openxmlformats.org/officeDocument/2006/customXml" ds:itemID="{C59CFCB7-6575-4393-9DDF-7EC98C381094}"/>
</file>

<file path=customXml/itemProps33.xml><?xml version="1.0" encoding="utf-8"?>
<ds:datastoreItem xmlns:ds="http://schemas.openxmlformats.org/officeDocument/2006/customXml" ds:itemID="{5AF4E77F-6F30-4316-8FB6-CC70A6541F4C}"/>
</file>

<file path=customXml/itemProps34.xml><?xml version="1.0" encoding="utf-8"?>
<ds:datastoreItem xmlns:ds="http://schemas.openxmlformats.org/officeDocument/2006/customXml" ds:itemID="{150EFB36-93FD-4D02-BAF0-700E4024FD79}"/>
</file>

<file path=customXml/itemProps35.xml><?xml version="1.0" encoding="utf-8"?>
<ds:datastoreItem xmlns:ds="http://schemas.openxmlformats.org/officeDocument/2006/customXml" ds:itemID="{5372288F-C7B5-4B98-9A3B-23765404F596}"/>
</file>

<file path=customXml/itemProps36.xml><?xml version="1.0" encoding="utf-8"?>
<ds:datastoreItem xmlns:ds="http://schemas.openxmlformats.org/officeDocument/2006/customXml" ds:itemID="{28CB4273-B0AE-4E2A-99B0-08043F0691E2}"/>
</file>

<file path=customXml/itemProps37.xml><?xml version="1.0" encoding="utf-8"?>
<ds:datastoreItem xmlns:ds="http://schemas.openxmlformats.org/officeDocument/2006/customXml" ds:itemID="{81BE7258-F02C-46E9-98A1-3516E72CAB8C}"/>
</file>

<file path=customXml/itemProps38.xml><?xml version="1.0" encoding="utf-8"?>
<ds:datastoreItem xmlns:ds="http://schemas.openxmlformats.org/officeDocument/2006/customXml" ds:itemID="{5DC56300-3ECB-4978-A88E-3EAF5702FD5F}"/>
</file>

<file path=customXml/itemProps39.xml><?xml version="1.0" encoding="utf-8"?>
<ds:datastoreItem xmlns:ds="http://schemas.openxmlformats.org/officeDocument/2006/customXml" ds:itemID="{FC946FBF-2FD3-4CAE-8CB1-E19AC06F8C6F}"/>
</file>

<file path=customXml/itemProps4.xml><?xml version="1.0" encoding="utf-8"?>
<ds:datastoreItem xmlns:ds="http://schemas.openxmlformats.org/officeDocument/2006/customXml" ds:itemID="{E7116197-DE97-483B-A42C-BBEF5EA7B51D}"/>
</file>

<file path=customXml/itemProps40.xml><?xml version="1.0" encoding="utf-8"?>
<ds:datastoreItem xmlns:ds="http://schemas.openxmlformats.org/officeDocument/2006/customXml" ds:itemID="{B3C1A94E-E381-406F-9769-57077E5A7EA4}"/>
</file>

<file path=customXml/itemProps41.xml><?xml version="1.0" encoding="utf-8"?>
<ds:datastoreItem xmlns:ds="http://schemas.openxmlformats.org/officeDocument/2006/customXml" ds:itemID="{F2D20C95-CDC2-4444-92BA-3EC547A266DD}"/>
</file>

<file path=customXml/itemProps42.xml><?xml version="1.0" encoding="utf-8"?>
<ds:datastoreItem xmlns:ds="http://schemas.openxmlformats.org/officeDocument/2006/customXml" ds:itemID="{1AF174BB-218E-41F5-B7A4-6B2EED26BFC5}"/>
</file>

<file path=customXml/itemProps43.xml><?xml version="1.0" encoding="utf-8"?>
<ds:datastoreItem xmlns:ds="http://schemas.openxmlformats.org/officeDocument/2006/customXml" ds:itemID="{A766862A-27AC-434C-87EB-C98DEB9E9ED3}"/>
</file>

<file path=customXml/itemProps44.xml><?xml version="1.0" encoding="utf-8"?>
<ds:datastoreItem xmlns:ds="http://schemas.openxmlformats.org/officeDocument/2006/customXml" ds:itemID="{82F2F60B-A1D4-48BD-96ED-E9E40F668260}"/>
</file>

<file path=customXml/itemProps45.xml><?xml version="1.0" encoding="utf-8"?>
<ds:datastoreItem xmlns:ds="http://schemas.openxmlformats.org/officeDocument/2006/customXml" ds:itemID="{9F8F7AC3-F79C-4894-B867-64AB98ED33B7}"/>
</file>

<file path=customXml/itemProps46.xml><?xml version="1.0" encoding="utf-8"?>
<ds:datastoreItem xmlns:ds="http://schemas.openxmlformats.org/officeDocument/2006/customXml" ds:itemID="{189C4E5D-877A-40B9-A93A-0D5879A79E05}"/>
</file>

<file path=customXml/itemProps47.xml><?xml version="1.0" encoding="utf-8"?>
<ds:datastoreItem xmlns:ds="http://schemas.openxmlformats.org/officeDocument/2006/customXml" ds:itemID="{A0076CA1-15DF-41C0-A7D9-B1EA0C0238EA}"/>
</file>

<file path=customXml/itemProps48.xml><?xml version="1.0" encoding="utf-8"?>
<ds:datastoreItem xmlns:ds="http://schemas.openxmlformats.org/officeDocument/2006/customXml" ds:itemID="{4441A2B0-3142-4003-8B06-69BA1FC5422E}"/>
</file>

<file path=customXml/itemProps5.xml><?xml version="1.0" encoding="utf-8"?>
<ds:datastoreItem xmlns:ds="http://schemas.openxmlformats.org/officeDocument/2006/customXml" ds:itemID="{DC9BF8AD-0E19-4AAD-B33D-8C4AB1D92F61}"/>
</file>

<file path=customXml/itemProps6.xml><?xml version="1.0" encoding="utf-8"?>
<ds:datastoreItem xmlns:ds="http://schemas.openxmlformats.org/officeDocument/2006/customXml" ds:itemID="{F672935F-F49E-4A3A-8B8B-282614BD36F2}"/>
</file>

<file path=customXml/itemProps7.xml><?xml version="1.0" encoding="utf-8"?>
<ds:datastoreItem xmlns:ds="http://schemas.openxmlformats.org/officeDocument/2006/customXml" ds:itemID="{6EB7D0AE-9E8F-42E4-B758-87CEA0D66AF9}"/>
</file>

<file path=customXml/itemProps8.xml><?xml version="1.0" encoding="utf-8"?>
<ds:datastoreItem xmlns:ds="http://schemas.openxmlformats.org/officeDocument/2006/customXml" ds:itemID="{22A07CCD-3668-4CA9-AF43-72CFBE7E7F58}"/>
</file>

<file path=customXml/itemProps9.xml><?xml version="1.0" encoding="utf-8"?>
<ds:datastoreItem xmlns:ds="http://schemas.openxmlformats.org/officeDocument/2006/customXml" ds:itemID="{080B4057-5BB1-4350-979F-CADBFB9A5CD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787</TotalTime>
  <Application>LibreOffice/7.6.5.2$Windows_X86_64 LibreOffice_project/38d5f62f85355c192ef5f1dd47c5c0c0c6d6598b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2024-08-09T15:48:27Z</dcterms:modified>
  <cp:revision>119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0x010100B570ABEA7A2A1949B2F8190BE8038081</vt:lpwstr>
  </property>
  <property fmtid="{D5CDD505-2E9C-101B-9397-08002B2CF9AE}" pid="3" name="MediaServiceImageTags">
    <vt:lpwstr/>
  </property>
</Properties>
</file>